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HWA conference documents\documents for website for FHWA\"/>
    </mc:Choice>
  </mc:AlternateContent>
  <bookViews>
    <workbookView xWindow="8055" yWindow="-15" windowWidth="4035" windowHeight="5265" tabRatio="829" firstSheet="7" activeTab="17"/>
  </bookViews>
  <sheets>
    <sheet name="RECAP Hrs" sheetId="24" r:id="rId1"/>
    <sheet name="RECAP Fee" sheetId="25" r:id="rId2"/>
    <sheet name="EST HRS (Prime-)" sheetId="1" r:id="rId3"/>
    <sheet name="EST COST (Prime-)" sheetId="2" r:id="rId4"/>
    <sheet name="EST HRS (Sub-1)" sheetId="7" r:id="rId5"/>
    <sheet name="EST COST (Sub-1)" sheetId="8" r:id="rId6"/>
    <sheet name="EST HRS (Sub-2)" sheetId="9" r:id="rId7"/>
    <sheet name="EST COST (Sub-2)" sheetId="10" r:id="rId8"/>
    <sheet name="EST HRS (Sub-3)" sheetId="11" r:id="rId9"/>
    <sheet name="EST COST (Sub 3)" sheetId="12" r:id="rId10"/>
    <sheet name="EST HRS (Sub-4)" sheetId="3" r:id="rId11"/>
    <sheet name="EST COST (Sub-4)" sheetId="4" r:id="rId12"/>
    <sheet name="EST HRS (Sub-5)" sheetId="13" r:id="rId13"/>
    <sheet name="EST COST (Sub-5)" sheetId="14" r:id="rId14"/>
    <sheet name="EST HRS (Sub-6)" sheetId="15" r:id="rId15"/>
    <sheet name="EST COST (Sub-6)" sheetId="16" r:id="rId16"/>
    <sheet name="EST HRS (Sub-7)" sheetId="26" r:id="rId17"/>
    <sheet name="EST COST (Sub-7)" sheetId="27" r:id="rId18"/>
    <sheet name="Sheet1" sheetId="28" r:id="rId19"/>
    <sheet name="EST HRS (Sub-Traffic Data)" sheetId="19" state="hidden" r:id="rId20"/>
    <sheet name="EST COST (Traffic Data)" sheetId="20" state="hidden" r:id="rId21"/>
  </sheets>
  <externalReferences>
    <externalReference r:id="rId22"/>
  </externalReferences>
  <definedNames>
    <definedName name="_xlnm.Print_Area" localSheetId="3">'EST COST (Prime-)'!$B$10:$P$29</definedName>
    <definedName name="_xlnm.Print_Area" localSheetId="9">'EST COST (Sub 3)'!$C$3:$J$57</definedName>
    <definedName name="_xlnm.Print_Area" localSheetId="5">'EST COST (Sub-1)'!$C$3:$J$57</definedName>
    <definedName name="_xlnm.Print_Area" localSheetId="7">'EST COST (Sub-2)'!$C$3:$J$57</definedName>
    <definedName name="_xlnm.Print_Area" localSheetId="11">'EST COST (Sub-4)'!$C$3:$J$60</definedName>
    <definedName name="_xlnm.Print_Area" localSheetId="15">'EST COST (Sub-6)'!$C$3:$J$58</definedName>
    <definedName name="_xlnm.Print_Area" localSheetId="17">'EST COST (Sub-7)'!$C$3:$J$60</definedName>
    <definedName name="_xlnm.Print_Area" localSheetId="20">'EST COST (Traffic Data)'!$C$3:$J$57</definedName>
    <definedName name="_xlnm.Print_Area" localSheetId="2">'EST HRS (Prime-)'!$A$2:$AA$79</definedName>
    <definedName name="_xlnm.Print_Area" localSheetId="4">'EST HRS (Sub-1)'!$A$5:$Z$79</definedName>
    <definedName name="_xlnm.Print_Area" localSheetId="6">'EST HRS (Sub-2)'!$A$5:$Z$79</definedName>
    <definedName name="_xlnm.Print_Area" localSheetId="8">'EST HRS (Sub-3)'!$A$5:$Z$79</definedName>
    <definedName name="_xlnm.Print_Area" localSheetId="10">'EST HRS (Sub-4)'!$A$5:$Z$79</definedName>
    <definedName name="_xlnm.Print_Area" localSheetId="12">'EST HRS (Sub-5)'!$A$5:$Z$79</definedName>
    <definedName name="_xlnm.Print_Area" localSheetId="14">'EST HRS (Sub-6)'!$A$5:$Z$79</definedName>
    <definedName name="_xlnm.Print_Area" localSheetId="16">'EST HRS (Sub-7)'!$A$5:$Z$79</definedName>
    <definedName name="_xlnm.Print_Area" localSheetId="19">'EST HRS (Sub-Traffic Data)'!$A$5:$Z$76</definedName>
    <definedName name="_xlnm.Print_Area" localSheetId="1">'RECAP Fee'!$A$5:$Z$79</definedName>
    <definedName name="_xlnm.Print_Area" localSheetId="0">'RECAP Hrs'!$A$5:$Z$79</definedName>
  </definedNames>
  <calcPr calcId="162913"/>
</workbook>
</file>

<file path=xl/calcChain.xml><?xml version="1.0" encoding="utf-8"?>
<calcChain xmlns="http://schemas.openxmlformats.org/spreadsheetml/2006/main">
  <c r="C4" i="27" l="1"/>
  <c r="C3" i="27"/>
  <c r="C4" i="16"/>
  <c r="C3" i="16"/>
  <c r="C4" i="14"/>
  <c r="C3" i="14"/>
  <c r="C4" i="12"/>
  <c r="C3" i="12"/>
  <c r="C4" i="10"/>
  <c r="C3" i="10"/>
  <c r="C4" i="8"/>
  <c r="C3" i="8"/>
  <c r="U79" i="1" l="1"/>
  <c r="F25" i="2" s="1"/>
  <c r="J25" i="2" s="1"/>
  <c r="E55" i="2"/>
  <c r="J55" i="2"/>
  <c r="J53" i="2"/>
  <c r="J52" i="2"/>
  <c r="J50" i="2"/>
  <c r="E48" i="2"/>
  <c r="J48" i="2" s="1"/>
  <c r="J46" i="2"/>
  <c r="J44" i="2"/>
  <c r="O29" i="2"/>
  <c r="N29" i="2"/>
  <c r="M29" i="2"/>
  <c r="P29" i="2" s="1"/>
  <c r="O28" i="2"/>
  <c r="N28" i="2"/>
  <c r="M28" i="2"/>
  <c r="P28" i="2" s="1"/>
  <c r="X7" i="1" s="1"/>
  <c r="O27" i="2"/>
  <c r="N27" i="2"/>
  <c r="M27" i="2"/>
  <c r="P27" i="2" s="1"/>
  <c r="O26" i="2"/>
  <c r="N26" i="2"/>
  <c r="M26" i="2"/>
  <c r="P26" i="2" s="1"/>
  <c r="V7" i="1" s="1"/>
  <c r="O25" i="2"/>
  <c r="N25" i="2"/>
  <c r="M25" i="2"/>
  <c r="P25" i="2" s="1"/>
  <c r="U7" i="1" s="1"/>
  <c r="O24" i="2"/>
  <c r="N24" i="2"/>
  <c r="M24" i="2"/>
  <c r="O23" i="2"/>
  <c r="N23" i="2"/>
  <c r="M23" i="2"/>
  <c r="P23" i="2" s="1"/>
  <c r="O22" i="2"/>
  <c r="N22" i="2"/>
  <c r="P22" i="2" s="1"/>
  <c r="R7" i="1" s="1"/>
  <c r="M22" i="2"/>
  <c r="O21" i="2"/>
  <c r="N21" i="2"/>
  <c r="M21" i="2"/>
  <c r="P21" i="2" s="1"/>
  <c r="O20" i="2"/>
  <c r="N20" i="2"/>
  <c r="M20" i="2"/>
  <c r="P20" i="2" s="1"/>
  <c r="P7" i="1" s="1"/>
  <c r="O19" i="2"/>
  <c r="N19" i="2"/>
  <c r="M19" i="2"/>
  <c r="P19" i="2" s="1"/>
  <c r="O18" i="2"/>
  <c r="N18" i="2"/>
  <c r="M18" i="2"/>
  <c r="P18" i="2" s="1"/>
  <c r="N7" i="1" s="1"/>
  <c r="O17" i="2"/>
  <c r="N17" i="2"/>
  <c r="M17" i="2"/>
  <c r="O16" i="2"/>
  <c r="N16" i="2"/>
  <c r="M16" i="2"/>
  <c r="O15" i="2"/>
  <c r="N15" i="2"/>
  <c r="M15" i="2"/>
  <c r="O14" i="2"/>
  <c r="N14" i="2"/>
  <c r="M14" i="2"/>
  <c r="O13" i="2"/>
  <c r="N13" i="2"/>
  <c r="M13" i="2"/>
  <c r="P13" i="2" s="1"/>
  <c r="O12" i="2"/>
  <c r="N12" i="2"/>
  <c r="M12" i="2"/>
  <c r="P12" i="2" s="1"/>
  <c r="H7" i="1" s="1"/>
  <c r="O11" i="2"/>
  <c r="N11" i="2"/>
  <c r="M11" i="2"/>
  <c r="P11" i="2" s="1"/>
  <c r="P24" i="2"/>
  <c r="P14" i="2"/>
  <c r="P17" i="2"/>
  <c r="P16" i="2"/>
  <c r="P15" i="2"/>
  <c r="Z36" i="26"/>
  <c r="M36" i="24" s="1"/>
  <c r="Z36" i="15"/>
  <c r="L36" i="24" s="1"/>
  <c r="Z36" i="13"/>
  <c r="K36" i="24"/>
  <c r="Z36" i="3"/>
  <c r="J36" i="24" s="1"/>
  <c r="Z36" i="11"/>
  <c r="I36" i="24" s="1"/>
  <c r="Z36" i="9"/>
  <c r="H36" i="24" s="1"/>
  <c r="Z36" i="7"/>
  <c r="G36" i="24"/>
  <c r="Z36" i="1"/>
  <c r="F36" i="24" s="1"/>
  <c r="Z11" i="1"/>
  <c r="Z12" i="1"/>
  <c r="Z13" i="1"/>
  <c r="Z14" i="1"/>
  <c r="Z15" i="1"/>
  <c r="Z17" i="1"/>
  <c r="Z18" i="1"/>
  <c r="Z10" i="1" s="1"/>
  <c r="Z19" i="1"/>
  <c r="Z20" i="1"/>
  <c r="Z21" i="1"/>
  <c r="G22" i="1"/>
  <c r="Z22" i="1" s="1"/>
  <c r="Z23" i="1"/>
  <c r="Z25" i="1"/>
  <c r="Z26" i="1"/>
  <c r="Z27" i="1"/>
  <c r="G28" i="1"/>
  <c r="Z28" i="1" s="1"/>
  <c r="Z29" i="1"/>
  <c r="Z30" i="1"/>
  <c r="Z31" i="1"/>
  <c r="Z32" i="1"/>
  <c r="Z33" i="1"/>
  <c r="Z34" i="1"/>
  <c r="Z37" i="1"/>
  <c r="Z38" i="1"/>
  <c r="Z39" i="1"/>
  <c r="Z40" i="1"/>
  <c r="Z35" i="1"/>
  <c r="Z42" i="1"/>
  <c r="Z43" i="1"/>
  <c r="Z44" i="1"/>
  <c r="Z41" i="1" s="1"/>
  <c r="Z45" i="1"/>
  <c r="Z48" i="1"/>
  <c r="Z46" i="1" s="1"/>
  <c r="Z49" i="1"/>
  <c r="Z50" i="1"/>
  <c r="Z52" i="1"/>
  <c r="Z53" i="1"/>
  <c r="Z54" i="1"/>
  <c r="Z55" i="1"/>
  <c r="Z56" i="1"/>
  <c r="Z51" i="1" s="1"/>
  <c r="Z57" i="1"/>
  <c r="Z58" i="1"/>
  <c r="Z59" i="1"/>
  <c r="Z60" i="1"/>
  <c r="Z61" i="1"/>
  <c r="Z63" i="1"/>
  <c r="Z64" i="1"/>
  <c r="Z65" i="1"/>
  <c r="Z62" i="1"/>
  <c r="Z67" i="1"/>
  <c r="Z69" i="1"/>
  <c r="Z70" i="1"/>
  <c r="Z71" i="1"/>
  <c r="Z72" i="1"/>
  <c r="Z74" i="1"/>
  <c r="Z66" i="1" s="1"/>
  <c r="Z75" i="1"/>
  <c r="Z76" i="1"/>
  <c r="F76" i="24" s="1"/>
  <c r="F79" i="3"/>
  <c r="Z76" i="3"/>
  <c r="Z75" i="3"/>
  <c r="Z74" i="3"/>
  <c r="Z72" i="3"/>
  <c r="Z71" i="3"/>
  <c r="Z70" i="3"/>
  <c r="Z69" i="3"/>
  <c r="Z23" i="3"/>
  <c r="Z22" i="3"/>
  <c r="Z21" i="3"/>
  <c r="Z20" i="3"/>
  <c r="Z19" i="3"/>
  <c r="Z18" i="3"/>
  <c r="Z17" i="3"/>
  <c r="Z15" i="3"/>
  <c r="Z14" i="3"/>
  <c r="Z13" i="3"/>
  <c r="Z12" i="3"/>
  <c r="Z76" i="7"/>
  <c r="Z75" i="7"/>
  <c r="Z74" i="7"/>
  <c r="G74" i="24" s="1"/>
  <c r="Z73" i="7"/>
  <c r="Z60" i="7"/>
  <c r="Z57" i="7"/>
  <c r="Z34" i="7"/>
  <c r="Z33" i="7"/>
  <c r="Z32" i="7"/>
  <c r="Z31" i="7"/>
  <c r="Z30" i="7"/>
  <c r="Z29" i="7"/>
  <c r="G28" i="7"/>
  <c r="Z28" i="7" s="1"/>
  <c r="H28" i="7"/>
  <c r="I28" i="7"/>
  <c r="Z27" i="7"/>
  <c r="H26" i="7"/>
  <c r="Z26" i="7" s="1"/>
  <c r="Z17" i="7"/>
  <c r="Z76" i="9"/>
  <c r="H76" i="24" s="1"/>
  <c r="Z75" i="9"/>
  <c r="Z74" i="9"/>
  <c r="H74" i="24"/>
  <c r="Z73" i="9"/>
  <c r="H73" i="24" s="1"/>
  <c r="Z42" i="9"/>
  <c r="Z76" i="11"/>
  <c r="I76" i="24"/>
  <c r="Z75" i="11"/>
  <c r="Z74" i="11"/>
  <c r="I74" i="24" s="1"/>
  <c r="Z73" i="11"/>
  <c r="Z61" i="11"/>
  <c r="Z60" i="11"/>
  <c r="Z59" i="11"/>
  <c r="Z58" i="11"/>
  <c r="Z57" i="11"/>
  <c r="Z56" i="11"/>
  <c r="Z55" i="11"/>
  <c r="Z54" i="11"/>
  <c r="Z53" i="11"/>
  <c r="Z52" i="11"/>
  <c r="Z20" i="11"/>
  <c r="Z19" i="11"/>
  <c r="Z18" i="11"/>
  <c r="Z17" i="11"/>
  <c r="Z78" i="13"/>
  <c r="Z77" i="13"/>
  <c r="Z76" i="13"/>
  <c r="K76" i="24" s="1"/>
  <c r="Z75" i="13"/>
  <c r="Z74" i="13"/>
  <c r="K74" i="24" s="1"/>
  <c r="Z73" i="13"/>
  <c r="Z72" i="13"/>
  <c r="Z71" i="13"/>
  <c r="Z70" i="13"/>
  <c r="Z66" i="13" s="1"/>
  <c r="Z67" i="13"/>
  <c r="Z69" i="13"/>
  <c r="Z23" i="13"/>
  <c r="Z22" i="13"/>
  <c r="Z21" i="13"/>
  <c r="Z20" i="13"/>
  <c r="Z19" i="13"/>
  <c r="Z18" i="13"/>
  <c r="Z17" i="13"/>
  <c r="Z16" i="13"/>
  <c r="Z15" i="13"/>
  <c r="Z14" i="13"/>
  <c r="Z13" i="13"/>
  <c r="Z11" i="13"/>
  <c r="Z76" i="26"/>
  <c r="M76" i="24" s="1"/>
  <c r="Z75" i="26"/>
  <c r="Z74" i="26"/>
  <c r="M74" i="24" s="1"/>
  <c r="Z73" i="26"/>
  <c r="Z76" i="15"/>
  <c r="L76" i="24" s="1"/>
  <c r="Z75" i="15"/>
  <c r="Z74" i="15"/>
  <c r="Z73" i="15"/>
  <c r="Z65" i="15"/>
  <c r="Z64" i="15"/>
  <c r="Z63" i="15"/>
  <c r="Z61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 s="1"/>
  <c r="Z50" i="26"/>
  <c r="Z49" i="26"/>
  <c r="Z48" i="26"/>
  <c r="Z46" i="26"/>
  <c r="Z23" i="26"/>
  <c r="Z22" i="26"/>
  <c r="Z21" i="26"/>
  <c r="Z20" i="26"/>
  <c r="Z19" i="26"/>
  <c r="Z18" i="26"/>
  <c r="Z17" i="26"/>
  <c r="Z16" i="26"/>
  <c r="Z15" i="26"/>
  <c r="Z14" i="26"/>
  <c r="Z13" i="26"/>
  <c r="Z12" i="26"/>
  <c r="F73" i="25"/>
  <c r="G76" i="24"/>
  <c r="M75" i="24"/>
  <c r="L75" i="24"/>
  <c r="Z75" i="24" s="1"/>
  <c r="I75" i="24"/>
  <c r="H75" i="24"/>
  <c r="G75" i="24"/>
  <c r="L74" i="24"/>
  <c r="M73" i="24"/>
  <c r="L73" i="24"/>
  <c r="K73" i="24"/>
  <c r="I73" i="24"/>
  <c r="G73" i="24"/>
  <c r="F73" i="24"/>
  <c r="M45" i="9"/>
  <c r="J45" i="9"/>
  <c r="M44" i="9"/>
  <c r="I44" i="9"/>
  <c r="F44" i="9"/>
  <c r="M43" i="9"/>
  <c r="J43" i="9"/>
  <c r="K75" i="24"/>
  <c r="I79" i="13"/>
  <c r="J51" i="27"/>
  <c r="J43" i="27"/>
  <c r="J56" i="27" s="1"/>
  <c r="J46" i="27"/>
  <c r="J54" i="27"/>
  <c r="J43" i="16"/>
  <c r="J46" i="16"/>
  <c r="J54" i="16" s="1"/>
  <c r="L80" i="25" s="1"/>
  <c r="J52" i="16"/>
  <c r="J43" i="4"/>
  <c r="E46" i="4"/>
  <c r="J46" i="4" s="1"/>
  <c r="J49" i="4"/>
  <c r="J54" i="4"/>
  <c r="J43" i="10"/>
  <c r="E46" i="10"/>
  <c r="J46" i="10" s="1"/>
  <c r="J51" i="10"/>
  <c r="J43" i="8"/>
  <c r="J46" i="8"/>
  <c r="J51" i="8"/>
  <c r="J53" i="8"/>
  <c r="G80" i="25" s="1"/>
  <c r="F68" i="25"/>
  <c r="F74" i="24"/>
  <c r="F75" i="24"/>
  <c r="J76" i="24"/>
  <c r="J75" i="24"/>
  <c r="J74" i="24"/>
  <c r="J73" i="24"/>
  <c r="Y79" i="25"/>
  <c r="X79" i="25"/>
  <c r="W79" i="25"/>
  <c r="V79" i="25"/>
  <c r="U79" i="25"/>
  <c r="T79" i="25"/>
  <c r="S79" i="25"/>
  <c r="R79" i="25"/>
  <c r="Q79" i="25"/>
  <c r="P79" i="25"/>
  <c r="O79" i="25"/>
  <c r="N79" i="25"/>
  <c r="Z72" i="26"/>
  <c r="M72" i="24" s="1"/>
  <c r="Z71" i="26"/>
  <c r="M71" i="24" s="1"/>
  <c r="M68" i="24"/>
  <c r="K68" i="24"/>
  <c r="J68" i="24"/>
  <c r="I68" i="24"/>
  <c r="H68" i="24"/>
  <c r="G68" i="24"/>
  <c r="F68" i="24"/>
  <c r="Z67" i="3"/>
  <c r="J67" i="24"/>
  <c r="Z65" i="26"/>
  <c r="M65" i="24"/>
  <c r="Z65" i="3"/>
  <c r="J65" i="24" s="1"/>
  <c r="Z64" i="3"/>
  <c r="J64" i="24" s="1"/>
  <c r="Z63" i="3"/>
  <c r="J63" i="24"/>
  <c r="Z61" i="3"/>
  <c r="J61" i="24"/>
  <c r="Z60" i="26"/>
  <c r="M60" i="24" s="1"/>
  <c r="Z60" i="3"/>
  <c r="J60" i="24" s="1"/>
  <c r="Z59" i="3"/>
  <c r="J59" i="24" s="1"/>
  <c r="Z58" i="3"/>
  <c r="J58" i="24"/>
  <c r="Z57" i="3"/>
  <c r="J57" i="24" s="1"/>
  <c r="Z56" i="26"/>
  <c r="M56" i="24" s="1"/>
  <c r="Z56" i="3"/>
  <c r="J56" i="24" s="1"/>
  <c r="Z55" i="3"/>
  <c r="J55" i="24"/>
  <c r="Z54" i="3"/>
  <c r="J54" i="24" s="1"/>
  <c r="Z53" i="3"/>
  <c r="J53" i="24" s="1"/>
  <c r="Z52" i="26"/>
  <c r="M52" i="24" s="1"/>
  <c r="Z52" i="3"/>
  <c r="J52" i="24"/>
  <c r="Z50" i="3"/>
  <c r="J50" i="24" s="1"/>
  <c r="Z49" i="3"/>
  <c r="J49" i="24" s="1"/>
  <c r="Z48" i="3"/>
  <c r="J48" i="24" s="1"/>
  <c r="M47" i="24"/>
  <c r="L47" i="24"/>
  <c r="K47" i="24"/>
  <c r="J47" i="24"/>
  <c r="I47" i="24"/>
  <c r="H47" i="24"/>
  <c r="G47" i="24"/>
  <c r="F47" i="24"/>
  <c r="Z45" i="3"/>
  <c r="J45" i="24"/>
  <c r="Z44" i="26"/>
  <c r="M44" i="24" s="1"/>
  <c r="Z44" i="3"/>
  <c r="J44" i="24" s="1"/>
  <c r="Z43" i="3"/>
  <c r="J43" i="24" s="1"/>
  <c r="Z42" i="26"/>
  <c r="M42" i="24"/>
  <c r="Z42" i="3"/>
  <c r="J42" i="24" s="1"/>
  <c r="Z40" i="3"/>
  <c r="J40" i="24" s="1"/>
  <c r="Z39" i="26"/>
  <c r="M39" i="24" s="1"/>
  <c r="Z39" i="3"/>
  <c r="J39" i="24"/>
  <c r="Z38" i="3"/>
  <c r="J38" i="24" s="1"/>
  <c r="Z37" i="26"/>
  <c r="M37" i="24" s="1"/>
  <c r="Z37" i="3"/>
  <c r="J37" i="24" s="1"/>
  <c r="Z34" i="3"/>
  <c r="J34" i="24"/>
  <c r="Z33" i="3"/>
  <c r="J33" i="24" s="1"/>
  <c r="Z32" i="3"/>
  <c r="J32" i="24" s="1"/>
  <c r="Z31" i="26"/>
  <c r="M31" i="24" s="1"/>
  <c r="Z31" i="3"/>
  <c r="J31" i="24"/>
  <c r="Z30" i="3"/>
  <c r="J30" i="24" s="1"/>
  <c r="Z29" i="3"/>
  <c r="J29" i="24" s="1"/>
  <c r="Z28" i="3"/>
  <c r="J28" i="24" s="1"/>
  <c r="Z27" i="26"/>
  <c r="M27" i="24"/>
  <c r="Z27" i="3"/>
  <c r="J27" i="24" s="1"/>
  <c r="Z26" i="3"/>
  <c r="J26" i="24" s="1"/>
  <c r="Z25" i="3"/>
  <c r="J25" i="24" s="1"/>
  <c r="J23" i="24"/>
  <c r="M22" i="24"/>
  <c r="J22" i="24"/>
  <c r="J21" i="24"/>
  <c r="J19" i="24"/>
  <c r="M17" i="24"/>
  <c r="K16" i="24"/>
  <c r="J16" i="24"/>
  <c r="I16" i="24"/>
  <c r="H16" i="24"/>
  <c r="G16" i="24"/>
  <c r="F16" i="24"/>
  <c r="J15" i="24"/>
  <c r="J14" i="24"/>
  <c r="M13" i="24"/>
  <c r="M30" i="27"/>
  <c r="N30" i="27"/>
  <c r="O30" i="27"/>
  <c r="M29" i="27"/>
  <c r="P29" i="27" s="1"/>
  <c r="N29" i="27"/>
  <c r="O29" i="27"/>
  <c r="M28" i="27"/>
  <c r="N28" i="27"/>
  <c r="O28" i="27"/>
  <c r="M27" i="27"/>
  <c r="N27" i="27"/>
  <c r="O27" i="27"/>
  <c r="M26" i="27"/>
  <c r="N26" i="27"/>
  <c r="P26" i="27" s="1"/>
  <c r="O26" i="27"/>
  <c r="M25" i="27"/>
  <c r="N25" i="27"/>
  <c r="O25" i="27"/>
  <c r="M24" i="27"/>
  <c r="N24" i="27"/>
  <c r="O24" i="27"/>
  <c r="M23" i="27"/>
  <c r="N23" i="27"/>
  <c r="O23" i="27"/>
  <c r="M22" i="27"/>
  <c r="N22" i="27"/>
  <c r="O22" i="27"/>
  <c r="M21" i="27"/>
  <c r="N21" i="27"/>
  <c r="O21" i="27"/>
  <c r="M20" i="27"/>
  <c r="N20" i="27"/>
  <c r="P20" i="27" s="1"/>
  <c r="O20" i="27"/>
  <c r="M19" i="27"/>
  <c r="N19" i="27"/>
  <c r="O19" i="27"/>
  <c r="P19" i="27"/>
  <c r="M18" i="27"/>
  <c r="N18" i="27"/>
  <c r="P18" i="27" s="1"/>
  <c r="M7" i="26" s="1"/>
  <c r="O18" i="27"/>
  <c r="M17" i="27"/>
  <c r="P17" i="27" s="1"/>
  <c r="N17" i="27"/>
  <c r="O17" i="27"/>
  <c r="L7" i="26"/>
  <c r="M16" i="27"/>
  <c r="P16" i="27" s="1"/>
  <c r="K7" i="26" s="1"/>
  <c r="N16" i="27"/>
  <c r="O16" i="27"/>
  <c r="M15" i="27"/>
  <c r="N15" i="27"/>
  <c r="O15" i="27"/>
  <c r="P15" i="27" s="1"/>
  <c r="J7" i="26" s="1"/>
  <c r="M14" i="27"/>
  <c r="P14" i="27" s="1"/>
  <c r="I7" i="26" s="1"/>
  <c r="AA73" i="26" s="1"/>
  <c r="M73" i="25" s="1"/>
  <c r="N14" i="27"/>
  <c r="O14" i="27"/>
  <c r="M13" i="27"/>
  <c r="P13" i="27" s="1"/>
  <c r="H7" i="26" s="1"/>
  <c r="N13" i="27"/>
  <c r="O13" i="27"/>
  <c r="M12" i="27"/>
  <c r="N12" i="27"/>
  <c r="O12" i="27"/>
  <c r="P12" i="27"/>
  <c r="G7" i="26" s="1"/>
  <c r="M11" i="27"/>
  <c r="P11" i="27" s="1"/>
  <c r="F7" i="26" s="1"/>
  <c r="N11" i="27"/>
  <c r="O11" i="27"/>
  <c r="C60" i="27"/>
  <c r="Y79" i="26"/>
  <c r="F30" i="27" s="1"/>
  <c r="J30" i="27" s="1"/>
  <c r="X79" i="26"/>
  <c r="F29" i="27" s="1"/>
  <c r="J29" i="27" s="1"/>
  <c r="W79" i="26"/>
  <c r="F28" i="27"/>
  <c r="J28" i="27"/>
  <c r="V79" i="26"/>
  <c r="F27" i="27" s="1"/>
  <c r="J27" i="27" s="1"/>
  <c r="U79" i="26"/>
  <c r="F26" i="27" s="1"/>
  <c r="J26" i="27" s="1"/>
  <c r="T79" i="26"/>
  <c r="F25" i="27"/>
  <c r="J25" i="27" s="1"/>
  <c r="S79" i="26"/>
  <c r="F24" i="27"/>
  <c r="J24" i="27" s="1"/>
  <c r="R79" i="26"/>
  <c r="F23" i="27"/>
  <c r="J23" i="27"/>
  <c r="Q79" i="26"/>
  <c r="F22" i="27" s="1"/>
  <c r="J22" i="27" s="1"/>
  <c r="P79" i="26"/>
  <c r="F21" i="27" s="1"/>
  <c r="J21" i="27" s="1"/>
  <c r="O79" i="26"/>
  <c r="F20" i="27"/>
  <c r="J20" i="27"/>
  <c r="N79" i="26"/>
  <c r="F19" i="27" s="1"/>
  <c r="J19" i="27" s="1"/>
  <c r="M79" i="26"/>
  <c r="F18" i="27" s="1"/>
  <c r="J18" i="27" s="1"/>
  <c r="L79" i="26"/>
  <c r="F17" i="27"/>
  <c r="J17" i="27" s="1"/>
  <c r="K79" i="26"/>
  <c r="F16" i="27"/>
  <c r="J16" i="27" s="1"/>
  <c r="J79" i="26"/>
  <c r="F15" i="27"/>
  <c r="J15" i="27"/>
  <c r="I79" i="26"/>
  <c r="F14" i="27" s="1"/>
  <c r="J14" i="27" s="1"/>
  <c r="H79" i="26"/>
  <c r="F13" i="27" s="1"/>
  <c r="J13" i="27" s="1"/>
  <c r="G79" i="26"/>
  <c r="F12" i="27"/>
  <c r="J12" i="27"/>
  <c r="F79" i="26"/>
  <c r="F11" i="27" s="1"/>
  <c r="Z70" i="26"/>
  <c r="M70" i="24" s="1"/>
  <c r="Z69" i="26"/>
  <c r="M69" i="24"/>
  <c r="Z67" i="26"/>
  <c r="M67" i="24"/>
  <c r="Z64" i="26"/>
  <c r="M64" i="24" s="1"/>
  <c r="Z63" i="26"/>
  <c r="M63" i="24" s="1"/>
  <c r="Z61" i="26"/>
  <c r="M61" i="24"/>
  <c r="Z59" i="26"/>
  <c r="M59" i="24"/>
  <c r="Z58" i="26"/>
  <c r="M58" i="24" s="1"/>
  <c r="Z57" i="26"/>
  <c r="M57" i="24" s="1"/>
  <c r="Z55" i="26"/>
  <c r="M55" i="24"/>
  <c r="Z54" i="26"/>
  <c r="M54" i="24"/>
  <c r="Z53" i="26"/>
  <c r="M53" i="24" s="1"/>
  <c r="M50" i="24"/>
  <c r="M49" i="24"/>
  <c r="M48" i="24"/>
  <c r="Z45" i="26"/>
  <c r="M45" i="24"/>
  <c r="Z43" i="26"/>
  <c r="Z40" i="26"/>
  <c r="M40" i="24"/>
  <c r="Z38" i="26"/>
  <c r="M38" i="24" s="1"/>
  <c r="Z34" i="26"/>
  <c r="M34" i="24"/>
  <c r="Z33" i="26"/>
  <c r="M33" i="24" s="1"/>
  <c r="Z32" i="26"/>
  <c r="M32" i="24"/>
  <c r="Z30" i="26"/>
  <c r="M30" i="24" s="1"/>
  <c r="Z29" i="26"/>
  <c r="M29" i="24"/>
  <c r="Z28" i="26"/>
  <c r="M28" i="24" s="1"/>
  <c r="Z26" i="26"/>
  <c r="M26" i="24"/>
  <c r="Z25" i="26"/>
  <c r="M23" i="24"/>
  <c r="M21" i="24"/>
  <c r="M20" i="24"/>
  <c r="M19" i="24"/>
  <c r="M18" i="24"/>
  <c r="M15" i="24"/>
  <c r="M14" i="24"/>
  <c r="M12" i="24"/>
  <c r="Z11" i="26"/>
  <c r="M11" i="24"/>
  <c r="M25" i="24"/>
  <c r="Z35" i="26"/>
  <c r="Z51" i="26"/>
  <c r="Z62" i="26"/>
  <c r="Z66" i="26"/>
  <c r="C29" i="2"/>
  <c r="C28" i="2"/>
  <c r="O31" i="8"/>
  <c r="N31" i="8"/>
  <c r="M31" i="8"/>
  <c r="O30" i="8"/>
  <c r="N30" i="8"/>
  <c r="M30" i="8"/>
  <c r="P30" i="8" s="1"/>
  <c r="O29" i="8"/>
  <c r="N29" i="8"/>
  <c r="M29" i="8"/>
  <c r="O28" i="8"/>
  <c r="N28" i="8"/>
  <c r="P28" i="8" s="1"/>
  <c r="M28" i="8"/>
  <c r="O27" i="8"/>
  <c r="N27" i="8"/>
  <c r="P27" i="8" s="1"/>
  <c r="M27" i="8"/>
  <c r="O26" i="8"/>
  <c r="N26" i="8"/>
  <c r="P26" i="8" s="1"/>
  <c r="M26" i="8"/>
  <c r="O25" i="8"/>
  <c r="N25" i="8"/>
  <c r="M25" i="8"/>
  <c r="O24" i="8"/>
  <c r="N24" i="8"/>
  <c r="M24" i="8"/>
  <c r="O23" i="8"/>
  <c r="N23" i="8"/>
  <c r="M23" i="8"/>
  <c r="O22" i="8"/>
  <c r="N22" i="8"/>
  <c r="M22" i="8"/>
  <c r="P22" i="8" s="1"/>
  <c r="O21" i="8"/>
  <c r="N21" i="8"/>
  <c r="M21" i="8"/>
  <c r="P21" i="8" s="1"/>
  <c r="O20" i="8"/>
  <c r="N20" i="8"/>
  <c r="M20" i="8"/>
  <c r="O19" i="8"/>
  <c r="N19" i="8"/>
  <c r="P19" i="8" s="1"/>
  <c r="M19" i="8"/>
  <c r="O18" i="8"/>
  <c r="N18" i="8"/>
  <c r="P18" i="8" s="1"/>
  <c r="M18" i="8"/>
  <c r="O17" i="8"/>
  <c r="N17" i="8"/>
  <c r="M17" i="8"/>
  <c r="O16" i="8"/>
  <c r="P16" i="8" s="1"/>
  <c r="N16" i="8"/>
  <c r="M16" i="8"/>
  <c r="O15" i="8"/>
  <c r="N15" i="8"/>
  <c r="M15" i="8"/>
  <c r="O14" i="8"/>
  <c r="N14" i="8"/>
  <c r="P14" i="8" s="1"/>
  <c r="I7" i="7" s="1"/>
  <c r="M14" i="8"/>
  <c r="O13" i="8"/>
  <c r="N13" i="8"/>
  <c r="P13" i="8" s="1"/>
  <c r="H7" i="7" s="1"/>
  <c r="M13" i="8"/>
  <c r="O12" i="8"/>
  <c r="N12" i="8"/>
  <c r="M12" i="8"/>
  <c r="O11" i="8"/>
  <c r="P11" i="8" s="1"/>
  <c r="N11" i="8"/>
  <c r="M11" i="8"/>
  <c r="O31" i="10"/>
  <c r="N31" i="10"/>
  <c r="M31" i="10"/>
  <c r="O30" i="10"/>
  <c r="N30" i="10"/>
  <c r="M30" i="10"/>
  <c r="O29" i="10"/>
  <c r="N29" i="10"/>
  <c r="M29" i="10"/>
  <c r="P29" i="10" s="1"/>
  <c r="O28" i="10"/>
  <c r="N28" i="10"/>
  <c r="M28" i="10"/>
  <c r="P28" i="10"/>
  <c r="O27" i="10"/>
  <c r="N27" i="10"/>
  <c r="M27" i="10"/>
  <c r="P27" i="10" s="1"/>
  <c r="O26" i="10"/>
  <c r="N26" i="10"/>
  <c r="M26" i="10"/>
  <c r="O25" i="10"/>
  <c r="N25" i="10"/>
  <c r="M25" i="10"/>
  <c r="O24" i="10"/>
  <c r="N24" i="10"/>
  <c r="M24" i="10"/>
  <c r="P24" i="10" s="1"/>
  <c r="O23" i="10"/>
  <c r="N23" i="10"/>
  <c r="M23" i="10"/>
  <c r="O22" i="10"/>
  <c r="N22" i="10"/>
  <c r="M22" i="10"/>
  <c r="O21" i="10"/>
  <c r="N21" i="10"/>
  <c r="M21" i="10"/>
  <c r="P21" i="10"/>
  <c r="O20" i="10"/>
  <c r="N20" i="10"/>
  <c r="M20" i="10"/>
  <c r="P20" i="10" s="1"/>
  <c r="O7" i="9" s="1"/>
  <c r="O19" i="10"/>
  <c r="N19" i="10"/>
  <c r="M19" i="10"/>
  <c r="P19" i="10" s="1"/>
  <c r="N7" i="9" s="1"/>
  <c r="O18" i="10"/>
  <c r="N18" i="10"/>
  <c r="M18" i="10"/>
  <c r="O17" i="10"/>
  <c r="N17" i="10"/>
  <c r="P17" i="10" s="1"/>
  <c r="M17" i="10"/>
  <c r="L7" i="9"/>
  <c r="O16" i="10"/>
  <c r="N16" i="10"/>
  <c r="M16" i="10"/>
  <c r="P16" i="10" s="1"/>
  <c r="K7" i="9" s="1"/>
  <c r="O15" i="10"/>
  <c r="N15" i="10"/>
  <c r="M15" i="10"/>
  <c r="P15" i="10" s="1"/>
  <c r="O14" i="10"/>
  <c r="N14" i="10"/>
  <c r="M14" i="10"/>
  <c r="P14" i="10" s="1"/>
  <c r="I7" i="9" s="1"/>
  <c r="O13" i="10"/>
  <c r="N13" i="10"/>
  <c r="P13" i="10" s="1"/>
  <c r="H7" i="9" s="1"/>
  <c r="M13" i="10"/>
  <c r="O12" i="10"/>
  <c r="N12" i="10"/>
  <c r="M12" i="10"/>
  <c r="P12" i="10" s="1"/>
  <c r="G7" i="9" s="1"/>
  <c r="O11" i="10"/>
  <c r="N11" i="10"/>
  <c r="M11" i="10"/>
  <c r="P11" i="10" s="1"/>
  <c r="F7" i="9" s="1"/>
  <c r="M10" i="2"/>
  <c r="P10" i="2" s="1"/>
  <c r="F7" i="1" s="1"/>
  <c r="AA54" i="1" s="1"/>
  <c r="F54" i="25" s="1"/>
  <c r="N10" i="2"/>
  <c r="O10" i="2"/>
  <c r="J7" i="1"/>
  <c r="O30" i="16"/>
  <c r="N30" i="16"/>
  <c r="M30" i="16"/>
  <c r="O29" i="16"/>
  <c r="N29" i="16"/>
  <c r="M29" i="16"/>
  <c r="P29" i="16" s="1"/>
  <c r="O28" i="16"/>
  <c r="N28" i="16"/>
  <c r="M28" i="16"/>
  <c r="P28" i="16" s="1"/>
  <c r="O27" i="16"/>
  <c r="N27" i="16"/>
  <c r="M27" i="16"/>
  <c r="O26" i="16"/>
  <c r="N26" i="16"/>
  <c r="P26" i="16" s="1"/>
  <c r="M26" i="16"/>
  <c r="O25" i="16"/>
  <c r="N25" i="16"/>
  <c r="M25" i="16"/>
  <c r="O24" i="16"/>
  <c r="N24" i="16"/>
  <c r="M24" i="16"/>
  <c r="P24" i="16" s="1"/>
  <c r="O23" i="16"/>
  <c r="N23" i="16"/>
  <c r="M23" i="16"/>
  <c r="O22" i="16"/>
  <c r="N22" i="16"/>
  <c r="M22" i="16"/>
  <c r="P22" i="16" s="1"/>
  <c r="O21" i="16"/>
  <c r="N21" i="16"/>
  <c r="M21" i="16"/>
  <c r="O20" i="16"/>
  <c r="N20" i="16"/>
  <c r="M20" i="16"/>
  <c r="O19" i="16"/>
  <c r="N19" i="16"/>
  <c r="P19" i="16" s="1"/>
  <c r="N7" i="15" s="1"/>
  <c r="M19" i="16"/>
  <c r="O18" i="16"/>
  <c r="N18" i="16"/>
  <c r="M18" i="16"/>
  <c r="P18" i="16" s="1"/>
  <c r="M7" i="15" s="1"/>
  <c r="O17" i="16"/>
  <c r="N17" i="16"/>
  <c r="M17" i="16"/>
  <c r="O16" i="16"/>
  <c r="N16" i="16"/>
  <c r="M16" i="16"/>
  <c r="O15" i="16"/>
  <c r="N15" i="16"/>
  <c r="M15" i="16"/>
  <c r="P15" i="16" s="1"/>
  <c r="O14" i="16"/>
  <c r="N14" i="16"/>
  <c r="M14" i="16"/>
  <c r="P14" i="16" s="1"/>
  <c r="O13" i="16"/>
  <c r="N13" i="16"/>
  <c r="P13" i="16" s="1"/>
  <c r="H7" i="15" s="1"/>
  <c r="M13" i="16"/>
  <c r="O12" i="16"/>
  <c r="N12" i="16"/>
  <c r="P12" i="16" s="1"/>
  <c r="M12" i="16"/>
  <c r="O11" i="16"/>
  <c r="N11" i="16"/>
  <c r="M11" i="16"/>
  <c r="O30" i="14"/>
  <c r="N30" i="14"/>
  <c r="M30" i="14"/>
  <c r="O29" i="14"/>
  <c r="P29" i="14" s="1"/>
  <c r="N29" i="14"/>
  <c r="M29" i="14"/>
  <c r="O28" i="14"/>
  <c r="P28" i="14" s="1"/>
  <c r="N28" i="14"/>
  <c r="M28" i="14"/>
  <c r="O27" i="14"/>
  <c r="N27" i="14"/>
  <c r="M27" i="14"/>
  <c r="P27" i="14" s="1"/>
  <c r="O26" i="14"/>
  <c r="N26" i="14"/>
  <c r="M26" i="14"/>
  <c r="P26" i="14" s="1"/>
  <c r="O25" i="14"/>
  <c r="N25" i="14"/>
  <c r="M25" i="14"/>
  <c r="O24" i="14"/>
  <c r="N24" i="14"/>
  <c r="M24" i="14"/>
  <c r="O23" i="14"/>
  <c r="N23" i="14"/>
  <c r="P23" i="14" s="1"/>
  <c r="M23" i="14"/>
  <c r="O22" i="14"/>
  <c r="N22" i="14"/>
  <c r="P22" i="14" s="1"/>
  <c r="M22" i="14"/>
  <c r="O21" i="14"/>
  <c r="P21" i="14" s="1"/>
  <c r="N21" i="14"/>
  <c r="M21" i="14"/>
  <c r="O20" i="14"/>
  <c r="N20" i="14"/>
  <c r="M20" i="14"/>
  <c r="P20" i="14" s="1"/>
  <c r="O19" i="14"/>
  <c r="N19" i="14"/>
  <c r="M19" i="14"/>
  <c r="P19" i="14" s="1"/>
  <c r="O18" i="14"/>
  <c r="N18" i="14"/>
  <c r="M18" i="14"/>
  <c r="P18" i="14" s="1"/>
  <c r="O17" i="14"/>
  <c r="N17" i="14"/>
  <c r="M17" i="14"/>
  <c r="O16" i="14"/>
  <c r="N16" i="14"/>
  <c r="P16" i="14" s="1"/>
  <c r="K7" i="13" s="1"/>
  <c r="M16" i="14"/>
  <c r="O15" i="14"/>
  <c r="N15" i="14"/>
  <c r="P15" i="14" s="1"/>
  <c r="J7" i="13" s="1"/>
  <c r="M15" i="14"/>
  <c r="O14" i="14"/>
  <c r="N14" i="14"/>
  <c r="M14" i="14"/>
  <c r="O13" i="14"/>
  <c r="P13" i="14" s="1"/>
  <c r="H7" i="13" s="1"/>
  <c r="N13" i="14"/>
  <c r="M13" i="14"/>
  <c r="O12" i="14"/>
  <c r="N12" i="14"/>
  <c r="M12" i="14"/>
  <c r="O11" i="14"/>
  <c r="N11" i="14"/>
  <c r="M11" i="14"/>
  <c r="P11" i="14" s="1"/>
  <c r="O30" i="4"/>
  <c r="N30" i="4"/>
  <c r="M30" i="4"/>
  <c r="P30" i="4" s="1"/>
  <c r="O29" i="4"/>
  <c r="N29" i="4"/>
  <c r="M29" i="4"/>
  <c r="P29" i="4" s="1"/>
  <c r="O28" i="4"/>
  <c r="N28" i="4"/>
  <c r="M28" i="4"/>
  <c r="O27" i="4"/>
  <c r="N27" i="4"/>
  <c r="P27" i="4" s="1"/>
  <c r="M27" i="4"/>
  <c r="O26" i="4"/>
  <c r="N26" i="4"/>
  <c r="M26" i="4"/>
  <c r="O25" i="4"/>
  <c r="N25" i="4"/>
  <c r="M25" i="4"/>
  <c r="P25" i="4" s="1"/>
  <c r="O24" i="4"/>
  <c r="N24" i="4"/>
  <c r="M24" i="4"/>
  <c r="P24" i="4" s="1"/>
  <c r="O23" i="4"/>
  <c r="N23" i="4"/>
  <c r="M23" i="4"/>
  <c r="P23" i="4" s="1"/>
  <c r="O22" i="4"/>
  <c r="N22" i="4"/>
  <c r="M22" i="4"/>
  <c r="P22" i="4" s="1"/>
  <c r="O21" i="4"/>
  <c r="N21" i="4"/>
  <c r="M21" i="4"/>
  <c r="O20" i="4"/>
  <c r="N20" i="4"/>
  <c r="M20" i="4"/>
  <c r="O19" i="4"/>
  <c r="N19" i="4"/>
  <c r="P19" i="4" s="1"/>
  <c r="M19" i="4"/>
  <c r="O31" i="12"/>
  <c r="N31" i="12"/>
  <c r="M31" i="12"/>
  <c r="O30" i="12"/>
  <c r="N30" i="12"/>
  <c r="M30" i="12"/>
  <c r="P30" i="12" s="1"/>
  <c r="O29" i="12"/>
  <c r="N29" i="12"/>
  <c r="M29" i="12"/>
  <c r="O28" i="12"/>
  <c r="N28" i="12"/>
  <c r="M28" i="12"/>
  <c r="O27" i="12"/>
  <c r="N27" i="12"/>
  <c r="M27" i="12"/>
  <c r="O26" i="12"/>
  <c r="N26" i="12"/>
  <c r="M26" i="12"/>
  <c r="O25" i="12"/>
  <c r="N25" i="12"/>
  <c r="M25" i="12"/>
  <c r="O24" i="12"/>
  <c r="N24" i="12"/>
  <c r="M24" i="12"/>
  <c r="P24" i="12" s="1"/>
  <c r="O23" i="12"/>
  <c r="N23" i="12"/>
  <c r="P23" i="12" s="1"/>
  <c r="M23" i="12"/>
  <c r="O22" i="12"/>
  <c r="N22" i="12"/>
  <c r="M22" i="12"/>
  <c r="P22" i="12" s="1"/>
  <c r="O21" i="12"/>
  <c r="N21" i="12"/>
  <c r="P21" i="12" s="1"/>
  <c r="M21" i="12"/>
  <c r="O20" i="12"/>
  <c r="N20" i="12"/>
  <c r="M20" i="12"/>
  <c r="O19" i="12"/>
  <c r="N19" i="12"/>
  <c r="P19" i="12" s="1"/>
  <c r="M19" i="12"/>
  <c r="O18" i="12"/>
  <c r="N18" i="12"/>
  <c r="M18" i="12"/>
  <c r="O17" i="12"/>
  <c r="N17" i="12"/>
  <c r="M17" i="12"/>
  <c r="P17" i="12" s="1"/>
  <c r="L7" i="11" s="1"/>
  <c r="O16" i="12"/>
  <c r="P16" i="12" s="1"/>
  <c r="K7" i="11" s="1"/>
  <c r="N16" i="12"/>
  <c r="M16" i="12"/>
  <c r="O15" i="12"/>
  <c r="N15" i="12"/>
  <c r="M15" i="12"/>
  <c r="O14" i="12"/>
  <c r="N14" i="12"/>
  <c r="P14" i="12" s="1"/>
  <c r="I7" i="11" s="1"/>
  <c r="M14" i="12"/>
  <c r="O13" i="12"/>
  <c r="N13" i="12"/>
  <c r="M13" i="12"/>
  <c r="O12" i="12"/>
  <c r="N12" i="12"/>
  <c r="M12" i="12"/>
  <c r="P12" i="12" s="1"/>
  <c r="G7" i="11" s="1"/>
  <c r="O18" i="4"/>
  <c r="M18" i="4"/>
  <c r="N18" i="4"/>
  <c r="P18" i="4" s="1"/>
  <c r="M7" i="3" s="1"/>
  <c r="O17" i="4"/>
  <c r="P17" i="4" s="1"/>
  <c r="L7" i="3" s="1"/>
  <c r="M17" i="4"/>
  <c r="N17" i="4"/>
  <c r="O16" i="4"/>
  <c r="M16" i="4"/>
  <c r="N16" i="4"/>
  <c r="P16" i="4"/>
  <c r="K7" i="3" s="1"/>
  <c r="O15" i="4"/>
  <c r="M15" i="4"/>
  <c r="P15" i="4" s="1"/>
  <c r="J7" i="3" s="1"/>
  <c r="N15" i="4"/>
  <c r="O14" i="4"/>
  <c r="M14" i="4"/>
  <c r="P14" i="4" s="1"/>
  <c r="I7" i="3" s="1"/>
  <c r="N14" i="4"/>
  <c r="O13" i="4"/>
  <c r="M13" i="4"/>
  <c r="P13" i="4" s="1"/>
  <c r="H7" i="3" s="1"/>
  <c r="N13" i="4"/>
  <c r="O12" i="4"/>
  <c r="M12" i="4"/>
  <c r="N12" i="4"/>
  <c r="P12" i="4" s="1"/>
  <c r="G7" i="3" s="1"/>
  <c r="O11" i="4"/>
  <c r="N11" i="4"/>
  <c r="M11" i="4"/>
  <c r="P11" i="4" s="1"/>
  <c r="F7" i="3" s="1"/>
  <c r="O11" i="12"/>
  <c r="P11" i="12" s="1"/>
  <c r="F7" i="11" s="1"/>
  <c r="N11" i="12"/>
  <c r="M11" i="12"/>
  <c r="P17" i="16"/>
  <c r="L7" i="15" s="1"/>
  <c r="I7" i="15"/>
  <c r="P17" i="14"/>
  <c r="L7" i="13" s="1"/>
  <c r="P14" i="14"/>
  <c r="I7" i="13" s="1"/>
  <c r="P30" i="14"/>
  <c r="P15" i="12"/>
  <c r="J7" i="11" s="1"/>
  <c r="P27" i="12"/>
  <c r="P31" i="12"/>
  <c r="F7" i="7"/>
  <c r="P15" i="8"/>
  <c r="P23" i="8"/>
  <c r="P31" i="8"/>
  <c r="P11" i="16"/>
  <c r="F7" i="15"/>
  <c r="J7" i="15"/>
  <c r="AA34" i="15" s="1"/>
  <c r="L34" i="25" s="1"/>
  <c r="G7" i="15"/>
  <c r="P16" i="16"/>
  <c r="K7" i="15" s="1"/>
  <c r="P20" i="16"/>
  <c r="O7" i="15" s="1"/>
  <c r="P21" i="16"/>
  <c r="P25" i="16"/>
  <c r="F7" i="13"/>
  <c r="P12" i="14"/>
  <c r="G7" i="13" s="1"/>
  <c r="AA28" i="13" s="1"/>
  <c r="K28" i="25" s="1"/>
  <c r="P13" i="12"/>
  <c r="H7" i="11" s="1"/>
  <c r="P25" i="12"/>
  <c r="P18" i="12"/>
  <c r="M7" i="11" s="1"/>
  <c r="P18" i="10"/>
  <c r="M7" i="9" s="1"/>
  <c r="AA26" i="9" s="1"/>
  <c r="H26" i="25" s="1"/>
  <c r="P26" i="10"/>
  <c r="J7" i="9"/>
  <c r="P23" i="10"/>
  <c r="P31" i="10"/>
  <c r="P12" i="8"/>
  <c r="G7" i="7" s="1"/>
  <c r="P29" i="8"/>
  <c r="P20" i="8"/>
  <c r="AA17" i="3"/>
  <c r="J17" i="25" s="1"/>
  <c r="J73" i="25"/>
  <c r="AA22" i="3"/>
  <c r="J22" i="25" s="1"/>
  <c r="P21" i="4"/>
  <c r="Q7" i="1"/>
  <c r="M7" i="1"/>
  <c r="I7" i="1"/>
  <c r="AA75" i="1" s="1"/>
  <c r="F75" i="25" s="1"/>
  <c r="T7" i="1"/>
  <c r="L7" i="1"/>
  <c r="W7" i="1"/>
  <c r="S7" i="1"/>
  <c r="O7" i="1"/>
  <c r="K7" i="1"/>
  <c r="G7" i="1"/>
  <c r="Y7" i="1"/>
  <c r="AA44" i="9"/>
  <c r="H44" i="25" s="1"/>
  <c r="AA33" i="1"/>
  <c r="F33" i="25" s="1"/>
  <c r="Y62" i="7"/>
  <c r="Y79" i="7"/>
  <c r="X62" i="7"/>
  <c r="X79" i="7"/>
  <c r="W62" i="7"/>
  <c r="W79" i="7" s="1"/>
  <c r="V62" i="7"/>
  <c r="V79" i="7" s="1"/>
  <c r="U62" i="7"/>
  <c r="U79" i="7"/>
  <c r="T62" i="7"/>
  <c r="T79" i="7"/>
  <c r="S62" i="7"/>
  <c r="S79" i="7" s="1"/>
  <c r="R62" i="7"/>
  <c r="R79" i="7" s="1"/>
  <c r="F23" i="8" s="1"/>
  <c r="J23" i="8" s="1"/>
  <c r="Q62" i="7"/>
  <c r="Q79" i="7"/>
  <c r="P62" i="7"/>
  <c r="P79" i="7"/>
  <c r="O62" i="7"/>
  <c r="O79" i="7" s="1"/>
  <c r="N62" i="7"/>
  <c r="N79" i="7" s="1"/>
  <c r="M62" i="7"/>
  <c r="M79" i="7"/>
  <c r="L62" i="7"/>
  <c r="L79" i="7"/>
  <c r="K62" i="7"/>
  <c r="K79" i="7" s="1"/>
  <c r="J62" i="7"/>
  <c r="J79" i="7" s="1"/>
  <c r="I62" i="7"/>
  <c r="I79" i="7"/>
  <c r="H62" i="7"/>
  <c r="H79" i="7"/>
  <c r="G62" i="7"/>
  <c r="G79" i="7" s="1"/>
  <c r="F62" i="7"/>
  <c r="F79" i="7" s="1"/>
  <c r="Y79" i="24"/>
  <c r="X79" i="24"/>
  <c r="W79" i="24"/>
  <c r="V79" i="24"/>
  <c r="U79" i="24"/>
  <c r="T79" i="24"/>
  <c r="S79" i="24"/>
  <c r="R79" i="24"/>
  <c r="Q79" i="24"/>
  <c r="P79" i="24"/>
  <c r="O79" i="24"/>
  <c r="N79" i="24"/>
  <c r="N79" i="9"/>
  <c r="F19" i="10"/>
  <c r="O79" i="9"/>
  <c r="F20" i="10" s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Z68" i="15"/>
  <c r="L68" i="24"/>
  <c r="L16" i="24"/>
  <c r="C90" i="2"/>
  <c r="C58" i="16"/>
  <c r="C57" i="14"/>
  <c r="C60" i="4"/>
  <c r="C57" i="12"/>
  <c r="C57" i="10"/>
  <c r="C57" i="8"/>
  <c r="C57" i="20"/>
  <c r="Y76" i="19"/>
  <c r="F30" i="20"/>
  <c r="J30" i="20" s="1"/>
  <c r="X76" i="19"/>
  <c r="F29" i="20"/>
  <c r="J29" i="20" s="1"/>
  <c r="W76" i="19"/>
  <c r="F28" i="20"/>
  <c r="J28" i="20" s="1"/>
  <c r="V76" i="19"/>
  <c r="F27" i="20" s="1"/>
  <c r="J27" i="20" s="1"/>
  <c r="U76" i="19"/>
  <c r="F26" i="20" s="1"/>
  <c r="J26" i="20" s="1"/>
  <c r="T76" i="19"/>
  <c r="F25" i="20" s="1"/>
  <c r="J25" i="20" s="1"/>
  <c r="S76" i="19"/>
  <c r="F24" i="20" s="1"/>
  <c r="J24" i="20" s="1"/>
  <c r="R76" i="19"/>
  <c r="F23" i="20"/>
  <c r="J23" i="20"/>
  <c r="Q76" i="19"/>
  <c r="F22" i="20"/>
  <c r="J22" i="20" s="1"/>
  <c r="P76" i="19"/>
  <c r="F21" i="20"/>
  <c r="J21" i="20" s="1"/>
  <c r="O76" i="19"/>
  <c r="F20" i="20"/>
  <c r="J20" i="20" s="1"/>
  <c r="N76" i="19"/>
  <c r="F19" i="20" s="1"/>
  <c r="J19" i="20" s="1"/>
  <c r="M76" i="19"/>
  <c r="F18" i="20" s="1"/>
  <c r="J18" i="20" s="1"/>
  <c r="L76" i="19"/>
  <c r="F17" i="20" s="1"/>
  <c r="J17" i="20" s="1"/>
  <c r="K76" i="19"/>
  <c r="F16" i="20" s="1"/>
  <c r="J16" i="20" s="1"/>
  <c r="J76" i="19"/>
  <c r="F15" i="20"/>
  <c r="J15" i="20"/>
  <c r="I76" i="19"/>
  <c r="F14" i="20"/>
  <c r="J14" i="20" s="1"/>
  <c r="H76" i="19"/>
  <c r="F13" i="20"/>
  <c r="J13" i="20" s="1"/>
  <c r="G76" i="19"/>
  <c r="F12" i="20"/>
  <c r="J12" i="20" s="1"/>
  <c r="F76" i="19"/>
  <c r="F11" i="20" s="1"/>
  <c r="J43" i="20"/>
  <c r="J53" i="20" s="1"/>
  <c r="J46" i="20"/>
  <c r="J51" i="20"/>
  <c r="Z75" i="19"/>
  <c r="Z74" i="19" s="1"/>
  <c r="Z73" i="19"/>
  <c r="Z72" i="19"/>
  <c r="Z71" i="19"/>
  <c r="Z70" i="19"/>
  <c r="Z68" i="19"/>
  <c r="Z66" i="19"/>
  <c r="Z65" i="19"/>
  <c r="Z64" i="19"/>
  <c r="Z63" i="19" s="1"/>
  <c r="Z62" i="19"/>
  <c r="Z61" i="19"/>
  <c r="Z60" i="19"/>
  <c r="Z59" i="19"/>
  <c r="Z58" i="19"/>
  <c r="Z57" i="19"/>
  <c r="Z56" i="19"/>
  <c r="Z55" i="19"/>
  <c r="Z53" i="19"/>
  <c r="Z52" i="19" s="1"/>
  <c r="Z54" i="19"/>
  <c r="Z51" i="19"/>
  <c r="Z50" i="19"/>
  <c r="Z47" i="19" s="1"/>
  <c r="Z49" i="19"/>
  <c r="Z46" i="19"/>
  <c r="Z45" i="19"/>
  <c r="Z44" i="19"/>
  <c r="Z42" i="19" s="1"/>
  <c r="Z43" i="19"/>
  <c r="Z41" i="19"/>
  <c r="Z40" i="19"/>
  <c r="Z39" i="19"/>
  <c r="Z36" i="19" s="1"/>
  <c r="Z38" i="19"/>
  <c r="Z37" i="19"/>
  <c r="Z35" i="19"/>
  <c r="Z34" i="19"/>
  <c r="Z33" i="19"/>
  <c r="Z32" i="19"/>
  <c r="Z31" i="19"/>
  <c r="Z25" i="19" s="1"/>
  <c r="Z30" i="19"/>
  <c r="Z29" i="19"/>
  <c r="Z28" i="19"/>
  <c r="Z27" i="19"/>
  <c r="Z26" i="19"/>
  <c r="Z24" i="19"/>
  <c r="Z23" i="19"/>
  <c r="Z22" i="19"/>
  <c r="Z21" i="19"/>
  <c r="Z20" i="19"/>
  <c r="Z19" i="19"/>
  <c r="Z18" i="19"/>
  <c r="Z16" i="19"/>
  <c r="Z15" i="19"/>
  <c r="Z14" i="19"/>
  <c r="Z11" i="19" s="1"/>
  <c r="Z13" i="19"/>
  <c r="Z12" i="19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Z72" i="15"/>
  <c r="L72" i="24" s="1"/>
  <c r="Z71" i="15"/>
  <c r="L71" i="24"/>
  <c r="Z70" i="15"/>
  <c r="L70" i="24"/>
  <c r="Z69" i="15"/>
  <c r="L69" i="24" s="1"/>
  <c r="Z67" i="15"/>
  <c r="L65" i="24"/>
  <c r="L64" i="24"/>
  <c r="L63" i="24"/>
  <c r="L61" i="24"/>
  <c r="Z60" i="15"/>
  <c r="L60" i="24" s="1"/>
  <c r="Z59" i="15"/>
  <c r="L59" i="24"/>
  <c r="Z58" i="15"/>
  <c r="L58" i="24"/>
  <c r="Z57" i="15"/>
  <c r="L57" i="24"/>
  <c r="Z56" i="15"/>
  <c r="L56" i="24" s="1"/>
  <c r="Z55" i="15"/>
  <c r="L55" i="24" s="1"/>
  <c r="Z54" i="15"/>
  <c r="L54" i="24"/>
  <c r="Z53" i="15"/>
  <c r="L53" i="24"/>
  <c r="Z52" i="15"/>
  <c r="L52" i="24" s="1"/>
  <c r="Z50" i="15"/>
  <c r="L50" i="24" s="1"/>
  <c r="Z49" i="15"/>
  <c r="L49" i="24"/>
  <c r="Z48" i="15"/>
  <c r="L48" i="24"/>
  <c r="Z45" i="15"/>
  <c r="L45" i="24" s="1"/>
  <c r="Z44" i="15"/>
  <c r="L44" i="24"/>
  <c r="Z43" i="15"/>
  <c r="L43" i="24"/>
  <c r="Z42" i="15"/>
  <c r="L42" i="24"/>
  <c r="Z40" i="15"/>
  <c r="L40" i="24" s="1"/>
  <c r="Z39" i="15"/>
  <c r="L39" i="24"/>
  <c r="Z38" i="15"/>
  <c r="L38" i="24" s="1"/>
  <c r="Z37" i="15"/>
  <c r="L37" i="24"/>
  <c r="Z34" i="15"/>
  <c r="L34" i="24" s="1"/>
  <c r="Z33" i="15"/>
  <c r="L33" i="24" s="1"/>
  <c r="Z32" i="15"/>
  <c r="L32" i="24"/>
  <c r="Z31" i="15"/>
  <c r="L31" i="24"/>
  <c r="Z30" i="15"/>
  <c r="L30" i="24" s="1"/>
  <c r="Z29" i="15"/>
  <c r="L29" i="24" s="1"/>
  <c r="Z28" i="15"/>
  <c r="L28" i="24"/>
  <c r="Z27" i="15"/>
  <c r="L27" i="24"/>
  <c r="Z26" i="15"/>
  <c r="L26" i="24" s="1"/>
  <c r="Z25" i="15"/>
  <c r="L25" i="24" s="1"/>
  <c r="L23" i="24"/>
  <c r="L22" i="24"/>
  <c r="L21" i="24"/>
  <c r="L20" i="24"/>
  <c r="L19" i="24"/>
  <c r="L18" i="24"/>
  <c r="L17" i="24"/>
  <c r="L15" i="24"/>
  <c r="L14" i="24"/>
  <c r="L13" i="24"/>
  <c r="L12" i="24"/>
  <c r="L11" i="24"/>
  <c r="Y79" i="13"/>
  <c r="X79" i="13"/>
  <c r="W79" i="13"/>
  <c r="F28" i="14" s="1"/>
  <c r="J28" i="14" s="1"/>
  <c r="V79" i="13"/>
  <c r="U79" i="13"/>
  <c r="T79" i="13"/>
  <c r="S79" i="13"/>
  <c r="R79" i="13"/>
  <c r="Q79" i="13"/>
  <c r="P79" i="13"/>
  <c r="O79" i="13"/>
  <c r="F20" i="14" s="1"/>
  <c r="N79" i="13"/>
  <c r="F19" i="14" s="1"/>
  <c r="J19" i="14" s="1"/>
  <c r="M79" i="13"/>
  <c r="F18" i="14"/>
  <c r="L79" i="13"/>
  <c r="F17" i="14" s="1"/>
  <c r="K79" i="13"/>
  <c r="F16" i="14"/>
  <c r="J16" i="14" s="1"/>
  <c r="J79" i="13"/>
  <c r="F15" i="14" s="1"/>
  <c r="J15" i="14" s="1"/>
  <c r="F14" i="14"/>
  <c r="H79" i="13"/>
  <c r="F13" i="14"/>
  <c r="G79" i="13"/>
  <c r="F12" i="14"/>
  <c r="F79" i="13"/>
  <c r="F11" i="14" s="1"/>
  <c r="K72" i="24"/>
  <c r="K71" i="24"/>
  <c r="K70" i="24"/>
  <c r="K69" i="24"/>
  <c r="K67" i="24"/>
  <c r="Z65" i="13"/>
  <c r="K65" i="24"/>
  <c r="Z64" i="13"/>
  <c r="K64" i="24" s="1"/>
  <c r="Z63" i="13"/>
  <c r="K63" i="24"/>
  <c r="Z61" i="13"/>
  <c r="K61" i="24" s="1"/>
  <c r="Z60" i="13"/>
  <c r="K60" i="24" s="1"/>
  <c r="Z59" i="13"/>
  <c r="K59" i="24" s="1"/>
  <c r="Z58" i="13"/>
  <c r="K58" i="24"/>
  <c r="Z57" i="13"/>
  <c r="K57" i="24" s="1"/>
  <c r="Z56" i="13"/>
  <c r="K56" i="24" s="1"/>
  <c r="Z55" i="13"/>
  <c r="K55" i="24"/>
  <c r="Z54" i="13"/>
  <c r="K54" i="24"/>
  <c r="Z53" i="13"/>
  <c r="K53" i="24"/>
  <c r="Z52" i="13"/>
  <c r="K52" i="24" s="1"/>
  <c r="Z50" i="13"/>
  <c r="K50" i="24"/>
  <c r="Z49" i="13"/>
  <c r="K49" i="24" s="1"/>
  <c r="Z48" i="13"/>
  <c r="K48" i="24"/>
  <c r="Z45" i="13"/>
  <c r="K45" i="24" s="1"/>
  <c r="Z44" i="13"/>
  <c r="K44" i="24"/>
  <c r="Z43" i="13"/>
  <c r="K43" i="24" s="1"/>
  <c r="Z42" i="13"/>
  <c r="K42" i="24"/>
  <c r="Z40" i="13"/>
  <c r="K40" i="24" s="1"/>
  <c r="Z39" i="13"/>
  <c r="K39" i="24"/>
  <c r="Z38" i="13"/>
  <c r="K38" i="24" s="1"/>
  <c r="Z37" i="13"/>
  <c r="K37" i="24"/>
  <c r="Z34" i="13"/>
  <c r="K34" i="24" s="1"/>
  <c r="Z33" i="13"/>
  <c r="K33" i="24"/>
  <c r="Z32" i="13"/>
  <c r="K32" i="24" s="1"/>
  <c r="Z31" i="13"/>
  <c r="K31" i="24"/>
  <c r="Z30" i="13"/>
  <c r="K30" i="24" s="1"/>
  <c r="Z29" i="13"/>
  <c r="K29" i="24"/>
  <c r="Z28" i="13"/>
  <c r="K28" i="24" s="1"/>
  <c r="Z27" i="13"/>
  <c r="K27" i="24"/>
  <c r="Z26" i="13"/>
  <c r="K26" i="24" s="1"/>
  <c r="Z25" i="13"/>
  <c r="K25" i="24"/>
  <c r="K23" i="24"/>
  <c r="K22" i="24"/>
  <c r="K21" i="24"/>
  <c r="K20" i="24"/>
  <c r="K19" i="24"/>
  <c r="K18" i="24"/>
  <c r="K17" i="24"/>
  <c r="K15" i="24"/>
  <c r="K14" i="24"/>
  <c r="K13" i="24"/>
  <c r="Z12" i="13"/>
  <c r="K12" i="24" s="1"/>
  <c r="K11" i="24"/>
  <c r="Y79" i="3"/>
  <c r="X79" i="3"/>
  <c r="W79" i="3"/>
  <c r="F28" i="4" s="1"/>
  <c r="J28" i="4" s="1"/>
  <c r="V79" i="3"/>
  <c r="U79" i="3"/>
  <c r="T79" i="3"/>
  <c r="S79" i="3"/>
  <c r="R79" i="3"/>
  <c r="Q79" i="3"/>
  <c r="P79" i="3"/>
  <c r="O79" i="3"/>
  <c r="F20" i="4" s="1"/>
  <c r="J20" i="4" s="1"/>
  <c r="N79" i="3"/>
  <c r="M79" i="3"/>
  <c r="F18" i="4" s="1"/>
  <c r="J18" i="4" s="1"/>
  <c r="L79" i="3"/>
  <c r="F17" i="4"/>
  <c r="K79" i="3"/>
  <c r="F16" i="4" s="1"/>
  <c r="J79" i="3"/>
  <c r="F15" i="4" s="1"/>
  <c r="J15" i="4" s="1"/>
  <c r="I79" i="3"/>
  <c r="F14" i="4" s="1"/>
  <c r="J14" i="4" s="1"/>
  <c r="H79" i="3"/>
  <c r="F13" i="4"/>
  <c r="G79" i="3"/>
  <c r="F12" i="4" s="1"/>
  <c r="J12" i="4" s="1"/>
  <c r="F11" i="4"/>
  <c r="J11" i="4" s="1"/>
  <c r="J72" i="24"/>
  <c r="J71" i="24"/>
  <c r="J70" i="24"/>
  <c r="J20" i="24"/>
  <c r="J18" i="24"/>
  <c r="J17" i="24"/>
  <c r="J13" i="24"/>
  <c r="J12" i="24"/>
  <c r="Z11" i="3"/>
  <c r="J11" i="24" s="1"/>
  <c r="J79" i="24" s="1"/>
  <c r="Y79" i="11"/>
  <c r="X79" i="11"/>
  <c r="W79" i="11"/>
  <c r="V79" i="11"/>
  <c r="U79" i="11"/>
  <c r="T79" i="11"/>
  <c r="F25" i="12" s="1"/>
  <c r="J25" i="12" s="1"/>
  <c r="S79" i="11"/>
  <c r="R79" i="11"/>
  <c r="Q79" i="11"/>
  <c r="P79" i="11"/>
  <c r="O79" i="11"/>
  <c r="N79" i="11"/>
  <c r="M79" i="11"/>
  <c r="L79" i="11"/>
  <c r="F17" i="12" s="1"/>
  <c r="J17" i="12" s="1"/>
  <c r="K79" i="11"/>
  <c r="J79" i="11"/>
  <c r="I79" i="11"/>
  <c r="H79" i="11"/>
  <c r="G79" i="11"/>
  <c r="F79" i="11"/>
  <c r="Z72" i="11"/>
  <c r="I72" i="24"/>
  <c r="Z71" i="11"/>
  <c r="I71" i="24" s="1"/>
  <c r="Z70" i="11"/>
  <c r="I70" i="24" s="1"/>
  <c r="Z69" i="11"/>
  <c r="I69" i="24" s="1"/>
  <c r="Z67" i="11"/>
  <c r="I67" i="24"/>
  <c r="Z65" i="11"/>
  <c r="I65" i="24" s="1"/>
  <c r="Z64" i="11"/>
  <c r="I64" i="24" s="1"/>
  <c r="Z63" i="11"/>
  <c r="I63" i="24" s="1"/>
  <c r="I61" i="24"/>
  <c r="I60" i="24"/>
  <c r="I59" i="24"/>
  <c r="I58" i="24"/>
  <c r="I57" i="24"/>
  <c r="I56" i="24"/>
  <c r="I55" i="24"/>
  <c r="I54" i="24"/>
  <c r="I53" i="24"/>
  <c r="I52" i="24"/>
  <c r="Z50" i="11"/>
  <c r="I50" i="24" s="1"/>
  <c r="Z49" i="11"/>
  <c r="I49" i="24" s="1"/>
  <c r="Z48" i="11"/>
  <c r="I48" i="24" s="1"/>
  <c r="Z45" i="11"/>
  <c r="I45" i="24"/>
  <c r="Z44" i="11"/>
  <c r="I44" i="24" s="1"/>
  <c r="Z43" i="11"/>
  <c r="I43" i="24" s="1"/>
  <c r="Z42" i="11"/>
  <c r="I42" i="24" s="1"/>
  <c r="Z40" i="11"/>
  <c r="I40" i="24"/>
  <c r="Z39" i="11"/>
  <c r="I39" i="24" s="1"/>
  <c r="Z38" i="11"/>
  <c r="I38" i="24" s="1"/>
  <c r="Z37" i="11"/>
  <c r="I37" i="24" s="1"/>
  <c r="Z34" i="11"/>
  <c r="I34" i="24"/>
  <c r="Z33" i="11"/>
  <c r="I33" i="24" s="1"/>
  <c r="Z32" i="11"/>
  <c r="I32" i="24" s="1"/>
  <c r="Z31" i="11"/>
  <c r="I31" i="24" s="1"/>
  <c r="Z30" i="11"/>
  <c r="I30" i="24"/>
  <c r="Z29" i="11"/>
  <c r="I29" i="24" s="1"/>
  <c r="Z28" i="11"/>
  <c r="I28" i="24" s="1"/>
  <c r="Z27" i="11"/>
  <c r="I27" i="24" s="1"/>
  <c r="Z26" i="11"/>
  <c r="I26" i="24"/>
  <c r="Z25" i="11"/>
  <c r="I25" i="24" s="1"/>
  <c r="Z23" i="11"/>
  <c r="I23" i="24" s="1"/>
  <c r="Z22" i="11"/>
  <c r="I22" i="24" s="1"/>
  <c r="Z21" i="11"/>
  <c r="I21" i="24"/>
  <c r="I20" i="24"/>
  <c r="I19" i="24"/>
  <c r="I18" i="24"/>
  <c r="I17" i="24"/>
  <c r="Z15" i="11"/>
  <c r="I15" i="24" s="1"/>
  <c r="Z14" i="11"/>
  <c r="I14" i="24"/>
  <c r="Z13" i="11"/>
  <c r="I13" i="24" s="1"/>
  <c r="Z12" i="11"/>
  <c r="I12" i="24" s="1"/>
  <c r="Z11" i="11"/>
  <c r="I11" i="24" s="1"/>
  <c r="Y79" i="9"/>
  <c r="X79" i="9"/>
  <c r="F29" i="10" s="1"/>
  <c r="J29" i="10" s="1"/>
  <c r="W79" i="9"/>
  <c r="F28" i="10" s="1"/>
  <c r="J28" i="10" s="1"/>
  <c r="V79" i="9"/>
  <c r="U79" i="9"/>
  <c r="T79" i="9"/>
  <c r="S79" i="9"/>
  <c r="R79" i="9"/>
  <c r="Q79" i="9"/>
  <c r="F22" i="10"/>
  <c r="J22" i="10" s="1"/>
  <c r="P79" i="9"/>
  <c r="F21" i="10" s="1"/>
  <c r="J21" i="10" s="1"/>
  <c r="M79" i="9"/>
  <c r="F18" i="10"/>
  <c r="L79" i="9"/>
  <c r="F17" i="10"/>
  <c r="K79" i="9"/>
  <c r="F16" i="10" s="1"/>
  <c r="J79" i="9"/>
  <c r="F15" i="10" s="1"/>
  <c r="J15" i="10" s="1"/>
  <c r="I79" i="9"/>
  <c r="F14" i="10"/>
  <c r="H79" i="9"/>
  <c r="F13" i="10"/>
  <c r="G79" i="9"/>
  <c r="F12" i="10" s="1"/>
  <c r="F79" i="9"/>
  <c r="F11" i="10" s="1"/>
  <c r="Z72" i="9"/>
  <c r="H72" i="24"/>
  <c r="Z71" i="9"/>
  <c r="H71" i="24"/>
  <c r="Z70" i="9"/>
  <c r="H70" i="24" s="1"/>
  <c r="Z69" i="9"/>
  <c r="Z67" i="9"/>
  <c r="H67" i="24"/>
  <c r="Z65" i="9"/>
  <c r="H65" i="24"/>
  <c r="Z64" i="9"/>
  <c r="H64" i="24" s="1"/>
  <c r="Z63" i="9"/>
  <c r="Z61" i="9"/>
  <c r="H61" i="24"/>
  <c r="Z60" i="9"/>
  <c r="H60" i="24"/>
  <c r="Z59" i="9"/>
  <c r="H59" i="24" s="1"/>
  <c r="Z58" i="9"/>
  <c r="H58" i="24" s="1"/>
  <c r="Z57" i="9"/>
  <c r="H57" i="24"/>
  <c r="Z56" i="9"/>
  <c r="H56" i="24"/>
  <c r="Z55" i="9"/>
  <c r="H55" i="24" s="1"/>
  <c r="Z54" i="9"/>
  <c r="Z53" i="9"/>
  <c r="H53" i="24"/>
  <c r="Z52" i="9"/>
  <c r="H52" i="24"/>
  <c r="Z50" i="9"/>
  <c r="H50" i="24" s="1"/>
  <c r="Z49" i="9"/>
  <c r="Z48" i="9"/>
  <c r="H48" i="24"/>
  <c r="Z45" i="9"/>
  <c r="H45" i="24"/>
  <c r="Z44" i="9"/>
  <c r="H44" i="24" s="1"/>
  <c r="Z43" i="9"/>
  <c r="H42" i="24"/>
  <c r="Z40" i="9"/>
  <c r="H40" i="24" s="1"/>
  <c r="Z39" i="9"/>
  <c r="H39" i="24" s="1"/>
  <c r="Z38" i="9"/>
  <c r="H38" i="24"/>
  <c r="Z37" i="9"/>
  <c r="H37" i="24" s="1"/>
  <c r="Z34" i="9"/>
  <c r="H34" i="24" s="1"/>
  <c r="Z33" i="9"/>
  <c r="H33" i="24" s="1"/>
  <c r="Z32" i="9"/>
  <c r="H32" i="24"/>
  <c r="Z31" i="9"/>
  <c r="H31" i="24" s="1"/>
  <c r="Z30" i="9"/>
  <c r="H30" i="24" s="1"/>
  <c r="Z29" i="9"/>
  <c r="H29" i="24" s="1"/>
  <c r="Z28" i="9"/>
  <c r="H28" i="24"/>
  <c r="Z27" i="9"/>
  <c r="H27" i="24" s="1"/>
  <c r="Z26" i="9"/>
  <c r="H26" i="24" s="1"/>
  <c r="Z26" i="24" s="1"/>
  <c r="Z25" i="9"/>
  <c r="H25" i="24" s="1"/>
  <c r="Z23" i="9"/>
  <c r="H23" i="24"/>
  <c r="Z22" i="9"/>
  <c r="H22" i="24" s="1"/>
  <c r="Z21" i="9"/>
  <c r="H21" i="24" s="1"/>
  <c r="Z20" i="9"/>
  <c r="H20" i="24" s="1"/>
  <c r="Z19" i="9"/>
  <c r="H19" i="24"/>
  <c r="Z18" i="9"/>
  <c r="H18" i="24" s="1"/>
  <c r="Z18" i="24" s="1"/>
  <c r="Z17" i="9"/>
  <c r="H17" i="24" s="1"/>
  <c r="Z15" i="9"/>
  <c r="H15" i="24" s="1"/>
  <c r="Z14" i="9"/>
  <c r="H14" i="24"/>
  <c r="Z13" i="9"/>
  <c r="H13" i="24" s="1"/>
  <c r="Z12" i="9"/>
  <c r="H12" i="24" s="1"/>
  <c r="Z11" i="9"/>
  <c r="H11" i="24" s="1"/>
  <c r="Z72" i="7"/>
  <c r="G72" i="24"/>
  <c r="Z71" i="7"/>
  <c r="G71" i="24" s="1"/>
  <c r="Z70" i="7"/>
  <c r="G70" i="24" s="1"/>
  <c r="Z69" i="7"/>
  <c r="G69" i="24" s="1"/>
  <c r="Z67" i="7"/>
  <c r="G67" i="24"/>
  <c r="Z65" i="7"/>
  <c r="G65" i="24" s="1"/>
  <c r="Z64" i="7"/>
  <c r="G64" i="24" s="1"/>
  <c r="Z63" i="7"/>
  <c r="Z62" i="7" s="1"/>
  <c r="Z61" i="7"/>
  <c r="G61" i="24"/>
  <c r="G60" i="24"/>
  <c r="Z60" i="24" s="1"/>
  <c r="Z59" i="7"/>
  <c r="G59" i="24"/>
  <c r="Z58" i="7"/>
  <c r="G58" i="24"/>
  <c r="G57" i="24"/>
  <c r="Z56" i="7"/>
  <c r="G56" i="24"/>
  <c r="Z55" i="7"/>
  <c r="G55" i="24" s="1"/>
  <c r="Z54" i="7"/>
  <c r="G54" i="24" s="1"/>
  <c r="Z53" i="7"/>
  <c r="G53" i="24" s="1"/>
  <c r="Z53" i="24" s="1"/>
  <c r="Z52" i="7"/>
  <c r="G52" i="24"/>
  <c r="Z50" i="7"/>
  <c r="G50" i="24" s="1"/>
  <c r="Z49" i="7"/>
  <c r="G49" i="24" s="1"/>
  <c r="Z48" i="7"/>
  <c r="G48" i="24" s="1"/>
  <c r="Z45" i="7"/>
  <c r="G45" i="24"/>
  <c r="Z44" i="7"/>
  <c r="G44" i="24" s="1"/>
  <c r="Z43" i="7"/>
  <c r="G43" i="24" s="1"/>
  <c r="Z42" i="7"/>
  <c r="Z40" i="7"/>
  <c r="G40" i="24"/>
  <c r="Z39" i="7"/>
  <c r="G39" i="24" s="1"/>
  <c r="Z38" i="7"/>
  <c r="G38" i="24" s="1"/>
  <c r="Z37" i="7"/>
  <c r="G37" i="24" s="1"/>
  <c r="G34" i="24"/>
  <c r="G33" i="24"/>
  <c r="Z33" i="24" s="1"/>
  <c r="G32" i="24"/>
  <c r="G31" i="24"/>
  <c r="G30" i="24"/>
  <c r="G29" i="24"/>
  <c r="G28" i="24"/>
  <c r="G27" i="24"/>
  <c r="G26" i="24"/>
  <c r="Z25" i="7"/>
  <c r="Z24" i="7" s="1"/>
  <c r="Z23" i="7"/>
  <c r="G23" i="24"/>
  <c r="Z22" i="7"/>
  <c r="G22" i="24"/>
  <c r="Z21" i="7"/>
  <c r="G21" i="24" s="1"/>
  <c r="Z20" i="7"/>
  <c r="G20" i="24"/>
  <c r="Z19" i="7"/>
  <c r="G19" i="24"/>
  <c r="Z18" i="7"/>
  <c r="G18" i="24"/>
  <c r="G17" i="24"/>
  <c r="Z15" i="7"/>
  <c r="G15" i="24"/>
  <c r="Z15" i="24" s="1"/>
  <c r="Z14" i="7"/>
  <c r="G14" i="24" s="1"/>
  <c r="Z13" i="7"/>
  <c r="G13" i="24" s="1"/>
  <c r="Z12" i="7"/>
  <c r="G12" i="24" s="1"/>
  <c r="Z11" i="7"/>
  <c r="G11" i="24"/>
  <c r="F61" i="24"/>
  <c r="F60" i="24"/>
  <c r="F59" i="24"/>
  <c r="Z59" i="24" s="1"/>
  <c r="F58" i="24"/>
  <c r="F57" i="24"/>
  <c r="Z57" i="24" s="1"/>
  <c r="F56" i="24"/>
  <c r="F55" i="24"/>
  <c r="F54" i="24"/>
  <c r="Z66" i="3"/>
  <c r="J69" i="24"/>
  <c r="Z36" i="24"/>
  <c r="Z56" i="24"/>
  <c r="Z58" i="24"/>
  <c r="Z62" i="3"/>
  <c r="Z79" i="3" s="1"/>
  <c r="Z10" i="13"/>
  <c r="Z35" i="13"/>
  <c r="Z62" i="11"/>
  <c r="Z24" i="11"/>
  <c r="Z46" i="15"/>
  <c r="Z24" i="15"/>
  <c r="Z41" i="15"/>
  <c r="Z51" i="15"/>
  <c r="Z35" i="15"/>
  <c r="Z62" i="15"/>
  <c r="Z41" i="13"/>
  <c r="Z24" i="13"/>
  <c r="Z51" i="13"/>
  <c r="Z24" i="3"/>
  <c r="Z41" i="3"/>
  <c r="Z51" i="3"/>
  <c r="Z10" i="3"/>
  <c r="Z46" i="3"/>
  <c r="Z35" i="3"/>
  <c r="Z35" i="11"/>
  <c r="Z51" i="11"/>
  <c r="Z35" i="9"/>
  <c r="Z24" i="9"/>
  <c r="Z46" i="7"/>
  <c r="R79" i="1"/>
  <c r="F22" i="2"/>
  <c r="F30" i="16"/>
  <c r="J30" i="16"/>
  <c r="F29" i="16"/>
  <c r="J29" i="16" s="1"/>
  <c r="F28" i="16"/>
  <c r="J28" i="16"/>
  <c r="F27" i="16"/>
  <c r="J27" i="16"/>
  <c r="F26" i="16"/>
  <c r="J26" i="16"/>
  <c r="F25" i="16"/>
  <c r="J25" i="16" s="1"/>
  <c r="F24" i="16"/>
  <c r="J24" i="16" s="1"/>
  <c r="F23" i="16"/>
  <c r="J23" i="16"/>
  <c r="F22" i="16"/>
  <c r="J22" i="16"/>
  <c r="F21" i="16"/>
  <c r="J21" i="16" s="1"/>
  <c r="F20" i="16"/>
  <c r="F32" i="16" s="1"/>
  <c r="J20" i="16"/>
  <c r="F19" i="16"/>
  <c r="J19" i="16"/>
  <c r="F18" i="16"/>
  <c r="J18" i="16"/>
  <c r="F17" i="16"/>
  <c r="J17" i="16" s="1"/>
  <c r="F16" i="16"/>
  <c r="J16" i="16"/>
  <c r="F15" i="16"/>
  <c r="J15" i="16"/>
  <c r="F14" i="16"/>
  <c r="J14" i="16"/>
  <c r="F13" i="16"/>
  <c r="J13" i="16" s="1"/>
  <c r="F12" i="16"/>
  <c r="J12" i="16" s="1"/>
  <c r="F11" i="16"/>
  <c r="J11" i="16"/>
  <c r="F27" i="14"/>
  <c r="J27" i="14"/>
  <c r="J13" i="14"/>
  <c r="J12" i="14"/>
  <c r="J51" i="14"/>
  <c r="J46" i="14"/>
  <c r="J43" i="14"/>
  <c r="J53" i="14" s="1"/>
  <c r="K80" i="25" s="1"/>
  <c r="F30" i="14"/>
  <c r="J30" i="14"/>
  <c r="F29" i="14"/>
  <c r="J29" i="14" s="1"/>
  <c r="F26" i="14"/>
  <c r="J26" i="14" s="1"/>
  <c r="F25" i="14"/>
  <c r="J25" i="14"/>
  <c r="F24" i="14"/>
  <c r="J24" i="14" s="1"/>
  <c r="F23" i="14"/>
  <c r="J23" i="14" s="1"/>
  <c r="F22" i="14"/>
  <c r="J22" i="14" s="1"/>
  <c r="F21" i="14"/>
  <c r="J21" i="14"/>
  <c r="J20" i="14"/>
  <c r="J18" i="14"/>
  <c r="J17" i="14"/>
  <c r="J14" i="14"/>
  <c r="J51" i="12"/>
  <c r="J46" i="12"/>
  <c r="J43" i="12"/>
  <c r="F30" i="12"/>
  <c r="J30" i="12"/>
  <c r="F29" i="12"/>
  <c r="J29" i="12"/>
  <c r="F28" i="12"/>
  <c r="J28" i="12" s="1"/>
  <c r="F27" i="12"/>
  <c r="J27" i="12"/>
  <c r="F26" i="12"/>
  <c r="J26" i="12"/>
  <c r="F24" i="12"/>
  <c r="J24" i="12" s="1"/>
  <c r="F23" i="12"/>
  <c r="J23" i="12" s="1"/>
  <c r="F22" i="12"/>
  <c r="J22" i="12"/>
  <c r="F21" i="12"/>
  <c r="J21" i="12"/>
  <c r="F20" i="12"/>
  <c r="J20" i="12" s="1"/>
  <c r="F19" i="12"/>
  <c r="J19" i="12"/>
  <c r="F18" i="12"/>
  <c r="J18" i="12"/>
  <c r="F16" i="12"/>
  <c r="J16" i="12" s="1"/>
  <c r="F15" i="12"/>
  <c r="J15" i="12" s="1"/>
  <c r="F14" i="12"/>
  <c r="J14" i="12"/>
  <c r="F13" i="12"/>
  <c r="J13" i="12"/>
  <c r="F12" i="12"/>
  <c r="J12" i="12" s="1"/>
  <c r="F11" i="12"/>
  <c r="F30" i="10"/>
  <c r="J30" i="10"/>
  <c r="F27" i="10"/>
  <c r="J27" i="10"/>
  <c r="F26" i="10"/>
  <c r="J26" i="10"/>
  <c r="F25" i="10"/>
  <c r="J25" i="10"/>
  <c r="F24" i="10"/>
  <c r="J24" i="10" s="1"/>
  <c r="F23" i="10"/>
  <c r="J23" i="10" s="1"/>
  <c r="J20" i="10"/>
  <c r="J19" i="10"/>
  <c r="J18" i="10"/>
  <c r="J17" i="10"/>
  <c r="J16" i="10"/>
  <c r="J14" i="10"/>
  <c r="J13" i="10"/>
  <c r="J12" i="10"/>
  <c r="F15" i="8"/>
  <c r="J15" i="8" s="1"/>
  <c r="F30" i="8"/>
  <c r="J30" i="8" s="1"/>
  <c r="F29" i="8"/>
  <c r="J29" i="8" s="1"/>
  <c r="F28" i="8"/>
  <c r="J28" i="8" s="1"/>
  <c r="F27" i="8"/>
  <c r="J27" i="8"/>
  <c r="F26" i="8"/>
  <c r="J26" i="8" s="1"/>
  <c r="F25" i="8"/>
  <c r="J25" i="8" s="1"/>
  <c r="F24" i="8"/>
  <c r="J24" i="8" s="1"/>
  <c r="F22" i="8"/>
  <c r="J22" i="8" s="1"/>
  <c r="F21" i="8"/>
  <c r="J21" i="8" s="1"/>
  <c r="F20" i="8"/>
  <c r="J20" i="8" s="1"/>
  <c r="F19" i="8"/>
  <c r="J19" i="8"/>
  <c r="F18" i="8"/>
  <c r="J18" i="8" s="1"/>
  <c r="F17" i="8"/>
  <c r="J17" i="8" s="1"/>
  <c r="F16" i="8"/>
  <c r="J16" i="8" s="1"/>
  <c r="F14" i="8"/>
  <c r="J14" i="8"/>
  <c r="F13" i="8"/>
  <c r="J13" i="8" s="1"/>
  <c r="F12" i="8"/>
  <c r="J12" i="8" s="1"/>
  <c r="F11" i="8"/>
  <c r="J11" i="8" s="1"/>
  <c r="J66" i="2"/>
  <c r="F22" i="4"/>
  <c r="J22" i="4"/>
  <c r="F19" i="4"/>
  <c r="J19" i="4" s="1"/>
  <c r="J13" i="4"/>
  <c r="J16" i="4"/>
  <c r="J17" i="4"/>
  <c r="F21" i="4"/>
  <c r="J21" i="4" s="1"/>
  <c r="F23" i="4"/>
  <c r="J23" i="4"/>
  <c r="F24" i="4"/>
  <c r="J24" i="4" s="1"/>
  <c r="F25" i="4"/>
  <c r="J25" i="4" s="1"/>
  <c r="F26" i="4"/>
  <c r="J26" i="4" s="1"/>
  <c r="F27" i="4"/>
  <c r="J27" i="4"/>
  <c r="F29" i="4"/>
  <c r="J29" i="4" s="1"/>
  <c r="F30" i="4"/>
  <c r="J30" i="4" s="1"/>
  <c r="J58" i="2"/>
  <c r="J41" i="2"/>
  <c r="F65" i="24"/>
  <c r="Z65" i="24" s="1"/>
  <c r="F63" i="24"/>
  <c r="F52" i="24"/>
  <c r="Z52" i="24" s="1"/>
  <c r="F43" i="24"/>
  <c r="F42" i="24"/>
  <c r="F37" i="24"/>
  <c r="Z37" i="24" s="1"/>
  <c r="F27" i="24"/>
  <c r="Z27" i="24" s="1"/>
  <c r="F25" i="24"/>
  <c r="F23" i="24"/>
  <c r="Z23" i="24" s="1"/>
  <c r="F22" i="24"/>
  <c r="F19" i="24"/>
  <c r="F13" i="24"/>
  <c r="Z13" i="24"/>
  <c r="I79" i="1"/>
  <c r="F13" i="2" s="1"/>
  <c r="J22" i="2"/>
  <c r="L22" i="2"/>
  <c r="Q22" i="2"/>
  <c r="F11" i="24"/>
  <c r="F20" i="24"/>
  <c r="F17" i="24"/>
  <c r="Z17" i="24" s="1"/>
  <c r="F64" i="24"/>
  <c r="Z64" i="24"/>
  <c r="F15" i="24"/>
  <c r="F33" i="24"/>
  <c r="F29" i="24"/>
  <c r="Z29" i="24" s="1"/>
  <c r="F49" i="24"/>
  <c r="F18" i="24"/>
  <c r="F45" i="24"/>
  <c r="Z45" i="24"/>
  <c r="F44" i="24"/>
  <c r="F32" i="24"/>
  <c r="Z32" i="24" s="1"/>
  <c r="F53" i="24"/>
  <c r="F38" i="24"/>
  <c r="F48" i="24"/>
  <c r="Z48" i="24"/>
  <c r="F34" i="24"/>
  <c r="Z34" i="24" s="1"/>
  <c r="F31" i="24"/>
  <c r="Z31" i="24" s="1"/>
  <c r="F28" i="24"/>
  <c r="Z28" i="24" s="1"/>
  <c r="F26" i="24"/>
  <c r="F14" i="24"/>
  <c r="F40" i="24"/>
  <c r="Z40" i="24" s="1"/>
  <c r="F12" i="24"/>
  <c r="Z12" i="24"/>
  <c r="F21" i="24"/>
  <c r="Z21" i="24"/>
  <c r="F30" i="24"/>
  <c r="F39" i="24"/>
  <c r="Z39" i="24" s="1"/>
  <c r="F50" i="24"/>
  <c r="Z50" i="24"/>
  <c r="F72" i="24"/>
  <c r="Z72" i="24"/>
  <c r="F69" i="24"/>
  <c r="F71" i="24"/>
  <c r="Z71" i="24" s="1"/>
  <c r="F67" i="24"/>
  <c r="F70" i="24"/>
  <c r="Z70" i="24"/>
  <c r="J69" i="2"/>
  <c r="F80" i="25" s="1"/>
  <c r="Y79" i="1"/>
  <c r="F29" i="2"/>
  <c r="L29" i="2" s="1"/>
  <c r="Q29" i="2" s="1"/>
  <c r="X79" i="1"/>
  <c r="F28" i="2" s="1"/>
  <c r="L28" i="2" s="1"/>
  <c r="Q28" i="2" s="1"/>
  <c r="W79" i="1"/>
  <c r="F27" i="2"/>
  <c r="L27" i="2" s="1"/>
  <c r="Q27" i="2" s="1"/>
  <c r="V79" i="1"/>
  <c r="L25" i="2"/>
  <c r="Q25" i="2"/>
  <c r="T79" i="1"/>
  <c r="F24" i="2" s="1"/>
  <c r="L24" i="2" s="1"/>
  <c r="Q24" i="2" s="1"/>
  <c r="S79" i="1"/>
  <c r="F23" i="2" s="1"/>
  <c r="Q79" i="1"/>
  <c r="F21" i="2" s="1"/>
  <c r="P79" i="1"/>
  <c r="F20" i="2"/>
  <c r="O79" i="1"/>
  <c r="F19" i="2" s="1"/>
  <c r="J19" i="2" s="1"/>
  <c r="N79" i="1"/>
  <c r="F18" i="2" s="1"/>
  <c r="L18" i="2" s="1"/>
  <c r="Q18" i="2" s="1"/>
  <c r="M79" i="1"/>
  <c r="F17" i="2"/>
  <c r="J17" i="2" s="1"/>
  <c r="L79" i="1"/>
  <c r="F16" i="2"/>
  <c r="J16" i="2" s="1"/>
  <c r="K79" i="1"/>
  <c r="F15" i="2" s="1"/>
  <c r="L15" i="2" s="1"/>
  <c r="Q15" i="2" s="1"/>
  <c r="J79" i="1"/>
  <c r="F14" i="2" s="1"/>
  <c r="H79" i="1"/>
  <c r="F12" i="2" s="1"/>
  <c r="G79" i="1"/>
  <c r="F11" i="2"/>
  <c r="J11" i="2" s="1"/>
  <c r="F79" i="1"/>
  <c r="F10" i="2" s="1"/>
  <c r="J10" i="2" s="1"/>
  <c r="J20" i="2"/>
  <c r="L20" i="2"/>
  <c r="Q20" i="2" s="1"/>
  <c r="J14" i="2"/>
  <c r="L14" i="2"/>
  <c r="Q14" i="2" s="1"/>
  <c r="J18" i="2"/>
  <c r="J23" i="2"/>
  <c r="L23" i="2"/>
  <c r="Q23" i="2" s="1"/>
  <c r="J24" i="2"/>
  <c r="F26" i="2"/>
  <c r="J26" i="2" s="1"/>
  <c r="J29" i="2"/>
  <c r="J28" i="2"/>
  <c r="J27" i="2"/>
  <c r="AA27" i="1" l="1"/>
  <c r="F27" i="25" s="1"/>
  <c r="AA59" i="1"/>
  <c r="F59" i="25" s="1"/>
  <c r="AA29" i="1"/>
  <c r="F29" i="25" s="1"/>
  <c r="L19" i="2"/>
  <c r="Q19" i="2" s="1"/>
  <c r="L16" i="2"/>
  <c r="Q16" i="2" s="1"/>
  <c r="AA18" i="1"/>
  <c r="F18" i="25" s="1"/>
  <c r="P22" i="27"/>
  <c r="P27" i="27"/>
  <c r="P25" i="27"/>
  <c r="P23" i="27"/>
  <c r="P21" i="27"/>
  <c r="P24" i="27"/>
  <c r="J32" i="16"/>
  <c r="P27" i="16"/>
  <c r="P30" i="16"/>
  <c r="P23" i="16"/>
  <c r="P24" i="14"/>
  <c r="P25" i="14"/>
  <c r="J32" i="4"/>
  <c r="P20" i="4"/>
  <c r="P28" i="4"/>
  <c r="P26" i="4"/>
  <c r="AA49" i="11"/>
  <c r="I49" i="25" s="1"/>
  <c r="AA53" i="11"/>
  <c r="I53" i="25" s="1"/>
  <c r="P20" i="12"/>
  <c r="P28" i="12"/>
  <c r="P29" i="12"/>
  <c r="P22" i="10"/>
  <c r="P25" i="10"/>
  <c r="P30" i="10"/>
  <c r="AA27" i="7"/>
  <c r="G27" i="25" s="1"/>
  <c r="AA56" i="7"/>
  <c r="G56" i="25" s="1"/>
  <c r="AA13" i="7"/>
  <c r="G13" i="25" s="1"/>
  <c r="AA30" i="7"/>
  <c r="G30" i="25" s="1"/>
  <c r="AA31" i="7"/>
  <c r="G31" i="25" s="1"/>
  <c r="AA57" i="7"/>
  <c r="G57" i="25" s="1"/>
  <c r="AA38" i="7"/>
  <c r="G38" i="25" s="1"/>
  <c r="AA48" i="7"/>
  <c r="G48" i="25" s="1"/>
  <c r="AA36" i="7"/>
  <c r="G36" i="25" s="1"/>
  <c r="AA54" i="7"/>
  <c r="G54" i="25" s="1"/>
  <c r="AA20" i="7"/>
  <c r="G20" i="25" s="1"/>
  <c r="AA71" i="7"/>
  <c r="G71" i="25" s="1"/>
  <c r="AA14" i="7"/>
  <c r="G14" i="25" s="1"/>
  <c r="AA69" i="7"/>
  <c r="G69" i="25" s="1"/>
  <c r="AA67" i="7"/>
  <c r="G67" i="25" s="1"/>
  <c r="AA60" i="7"/>
  <c r="G60" i="25" s="1"/>
  <c r="AA49" i="7"/>
  <c r="G49" i="25" s="1"/>
  <c r="AA26" i="7"/>
  <c r="G26" i="25" s="1"/>
  <c r="AA61" i="7"/>
  <c r="G61" i="25" s="1"/>
  <c r="AA45" i="7"/>
  <c r="G45" i="25" s="1"/>
  <c r="AA59" i="7"/>
  <c r="G59" i="25" s="1"/>
  <c r="AA42" i="7"/>
  <c r="G42" i="25" s="1"/>
  <c r="AA52" i="7"/>
  <c r="G52" i="25" s="1"/>
  <c r="AA72" i="7"/>
  <c r="G72" i="25" s="1"/>
  <c r="AA44" i="7"/>
  <c r="G44" i="25" s="1"/>
  <c r="AA16" i="7"/>
  <c r="G16" i="25" s="1"/>
  <c r="AA64" i="7"/>
  <c r="G64" i="25" s="1"/>
  <c r="AA21" i="7"/>
  <c r="G21" i="25" s="1"/>
  <c r="AA55" i="7"/>
  <c r="G55" i="25" s="1"/>
  <c r="AA74" i="7"/>
  <c r="G74" i="25" s="1"/>
  <c r="AA15" i="7"/>
  <c r="G15" i="25" s="1"/>
  <c r="AA32" i="7"/>
  <c r="G32" i="25" s="1"/>
  <c r="AA53" i="7"/>
  <c r="G53" i="25" s="1"/>
  <c r="AA34" i="7"/>
  <c r="G34" i="25" s="1"/>
  <c r="AA33" i="7"/>
  <c r="G33" i="25" s="1"/>
  <c r="AA28" i="7"/>
  <c r="G28" i="25" s="1"/>
  <c r="AA39" i="7"/>
  <c r="G39" i="25" s="1"/>
  <c r="AA47" i="7"/>
  <c r="G47" i="25" s="1"/>
  <c r="P24" i="8"/>
  <c r="J32" i="8"/>
  <c r="P17" i="8"/>
  <c r="P25" i="8"/>
  <c r="J12" i="2"/>
  <c r="L12" i="2"/>
  <c r="Q12" i="2" s="1"/>
  <c r="J21" i="2"/>
  <c r="L21" i="2"/>
  <c r="Q21" i="2" s="1"/>
  <c r="J38" i="16"/>
  <c r="J37" i="16"/>
  <c r="J40" i="16" s="1"/>
  <c r="J56" i="16" s="1"/>
  <c r="J58" i="16" s="1"/>
  <c r="J79" i="2" s="1"/>
  <c r="J37" i="8"/>
  <c r="J38" i="8"/>
  <c r="J37" i="4"/>
  <c r="J40" i="4" s="1"/>
  <c r="J38" i="4"/>
  <c r="Z41" i="9"/>
  <c r="H43" i="24"/>
  <c r="H79" i="24" s="1"/>
  <c r="Z62" i="9"/>
  <c r="H63" i="24"/>
  <c r="F32" i="20"/>
  <c r="J11" i="20"/>
  <c r="J32" i="20" s="1"/>
  <c r="F32" i="12"/>
  <c r="L11" i="2"/>
  <c r="Q11" i="2" s="1"/>
  <c r="J11" i="12"/>
  <c r="J32" i="12" s="1"/>
  <c r="Z30" i="24"/>
  <c r="Z20" i="24"/>
  <c r="Z61" i="24"/>
  <c r="Z55" i="24"/>
  <c r="Z14" i="24"/>
  <c r="Z11" i="24"/>
  <c r="Z19" i="24"/>
  <c r="Z54" i="24"/>
  <c r="Z51" i="24" s="1"/>
  <c r="I79" i="24"/>
  <c r="K79" i="24"/>
  <c r="L79" i="24"/>
  <c r="Z38" i="24"/>
  <c r="Z35" i="24" s="1"/>
  <c r="L26" i="2"/>
  <c r="Q26" i="2" s="1"/>
  <c r="L17" i="2"/>
  <c r="Q17" i="2" s="1"/>
  <c r="Z44" i="24"/>
  <c r="Z22" i="24"/>
  <c r="Z35" i="7"/>
  <c r="Z51" i="9"/>
  <c r="H54" i="24"/>
  <c r="F32" i="10"/>
  <c r="J11" i="10"/>
  <c r="J32" i="10" s="1"/>
  <c r="Z66" i="15"/>
  <c r="Z79" i="15" s="1"/>
  <c r="L67" i="24"/>
  <c r="Z67" i="24" s="1"/>
  <c r="J13" i="2"/>
  <c r="L13" i="2"/>
  <c r="Q13" i="2" s="1"/>
  <c r="F32" i="8"/>
  <c r="F79" i="24"/>
  <c r="J15" i="2"/>
  <c r="F30" i="2"/>
  <c r="L10" i="2"/>
  <c r="Q10" i="2" s="1"/>
  <c r="F32" i="4"/>
  <c r="Z46" i="24"/>
  <c r="J53" i="12"/>
  <c r="G25" i="24"/>
  <c r="Z25" i="24" s="1"/>
  <c r="Z24" i="24" s="1"/>
  <c r="Z41" i="7"/>
  <c r="Z46" i="9"/>
  <c r="H49" i="24"/>
  <c r="Z49" i="24" s="1"/>
  <c r="Z66" i="9"/>
  <c r="H69" i="24"/>
  <c r="Z69" i="24" s="1"/>
  <c r="F32" i="14"/>
  <c r="J11" i="14"/>
  <c r="J32" i="14" s="1"/>
  <c r="Z68" i="24"/>
  <c r="M80" i="25"/>
  <c r="AA44" i="1"/>
  <c r="F44" i="25" s="1"/>
  <c r="AA19" i="1"/>
  <c r="F19" i="25" s="1"/>
  <c r="AA14" i="1"/>
  <c r="F14" i="25" s="1"/>
  <c r="AA32" i="1"/>
  <c r="F32" i="25" s="1"/>
  <c r="AA13" i="1"/>
  <c r="F13" i="25" s="1"/>
  <c r="AA69" i="1"/>
  <c r="F69" i="25" s="1"/>
  <c r="AA71" i="1"/>
  <c r="F71" i="25" s="1"/>
  <c r="AA60" i="1"/>
  <c r="F60" i="25" s="1"/>
  <c r="AA55" i="1"/>
  <c r="F55" i="25" s="1"/>
  <c r="AA72" i="1"/>
  <c r="F72" i="25" s="1"/>
  <c r="AA48" i="1"/>
  <c r="F48" i="25" s="1"/>
  <c r="AA38" i="1"/>
  <c r="F38" i="25" s="1"/>
  <c r="AA21" i="1"/>
  <c r="F21" i="25" s="1"/>
  <c r="AA22" i="1"/>
  <c r="F22" i="25" s="1"/>
  <c r="AA28" i="1"/>
  <c r="F28" i="25" s="1"/>
  <c r="AA16" i="1"/>
  <c r="F16" i="25" s="1"/>
  <c r="AA15" i="1"/>
  <c r="F15" i="25" s="1"/>
  <c r="AA30" i="1"/>
  <c r="F30" i="25" s="1"/>
  <c r="AA43" i="1"/>
  <c r="F43" i="25" s="1"/>
  <c r="AA36" i="1"/>
  <c r="AA25" i="1"/>
  <c r="AA52" i="1"/>
  <c r="AA17" i="1"/>
  <c r="F17" i="25" s="1"/>
  <c r="AA40" i="1"/>
  <c r="F40" i="25" s="1"/>
  <c r="AA67" i="1"/>
  <c r="AA23" i="1"/>
  <c r="F23" i="25" s="1"/>
  <c r="AA58" i="1"/>
  <c r="F58" i="25" s="1"/>
  <c r="AA56" i="1"/>
  <c r="F56" i="25" s="1"/>
  <c r="AA20" i="1"/>
  <c r="F20" i="25" s="1"/>
  <c r="AA64" i="1"/>
  <c r="F64" i="25" s="1"/>
  <c r="AA53" i="1"/>
  <c r="F53" i="25" s="1"/>
  <c r="AA70" i="1"/>
  <c r="F70" i="25" s="1"/>
  <c r="AA49" i="1"/>
  <c r="F49" i="25" s="1"/>
  <c r="AA61" i="1"/>
  <c r="F61" i="25" s="1"/>
  <c r="AA26" i="1"/>
  <c r="F26" i="25" s="1"/>
  <c r="AA74" i="1"/>
  <c r="F74" i="25" s="1"/>
  <c r="AA11" i="1"/>
  <c r="AA34" i="1"/>
  <c r="F34" i="25" s="1"/>
  <c r="AA12" i="1"/>
  <c r="F12" i="25" s="1"/>
  <c r="AA37" i="1"/>
  <c r="F37" i="25" s="1"/>
  <c r="AA50" i="1"/>
  <c r="F50" i="25" s="1"/>
  <c r="AA76" i="1"/>
  <c r="F76" i="25" s="1"/>
  <c r="AA47" i="1"/>
  <c r="AA57" i="1"/>
  <c r="F57" i="25" s="1"/>
  <c r="AA39" i="1"/>
  <c r="F39" i="25" s="1"/>
  <c r="AA42" i="1"/>
  <c r="AA45" i="1"/>
  <c r="F45" i="25" s="1"/>
  <c r="AA31" i="1"/>
  <c r="F31" i="25" s="1"/>
  <c r="AA65" i="1"/>
  <c r="F65" i="25" s="1"/>
  <c r="AA63" i="1"/>
  <c r="Z66" i="7"/>
  <c r="Z62" i="13"/>
  <c r="Z46" i="13"/>
  <c r="Z67" i="19"/>
  <c r="Z76" i="19" s="1"/>
  <c r="AA19" i="9"/>
  <c r="H19" i="25" s="1"/>
  <c r="Z10" i="7"/>
  <c r="Z10" i="9"/>
  <c r="Z79" i="9" s="1"/>
  <c r="G42" i="24"/>
  <c r="Z42" i="24" s="1"/>
  <c r="G63" i="24"/>
  <c r="G79" i="24" s="1"/>
  <c r="AA15" i="3"/>
  <c r="J15" i="25" s="1"/>
  <c r="AA14" i="3"/>
  <c r="J14" i="25" s="1"/>
  <c r="AA26" i="3"/>
  <c r="J26" i="25" s="1"/>
  <c r="AA56" i="3"/>
  <c r="J56" i="25" s="1"/>
  <c r="AA65" i="3"/>
  <c r="J65" i="25" s="1"/>
  <c r="AA32" i="3"/>
  <c r="J32" i="25" s="1"/>
  <c r="AA31" i="3"/>
  <c r="J31" i="25" s="1"/>
  <c r="AA44" i="3"/>
  <c r="J44" i="25" s="1"/>
  <c r="AA18" i="3"/>
  <c r="J18" i="25" s="1"/>
  <c r="AA16" i="3"/>
  <c r="J16" i="25" s="1"/>
  <c r="AA43" i="3"/>
  <c r="J43" i="25" s="1"/>
  <c r="AA52" i="3"/>
  <c r="AA36" i="3"/>
  <c r="AA50" i="3"/>
  <c r="J50" i="25" s="1"/>
  <c r="AA63" i="3"/>
  <c r="AA19" i="3"/>
  <c r="J19" i="25" s="1"/>
  <c r="AA27" i="3"/>
  <c r="J27" i="25" s="1"/>
  <c r="AA64" i="3"/>
  <c r="J64" i="25" s="1"/>
  <c r="AA61" i="3"/>
  <c r="J61" i="25" s="1"/>
  <c r="AA54" i="3"/>
  <c r="J54" i="25" s="1"/>
  <c r="AA13" i="3"/>
  <c r="J13" i="25" s="1"/>
  <c r="AA48" i="3"/>
  <c r="J48" i="25" s="1"/>
  <c r="AA68" i="3"/>
  <c r="J68" i="25" s="1"/>
  <c r="AA21" i="3"/>
  <c r="J21" i="25" s="1"/>
  <c r="AA20" i="3"/>
  <c r="J20" i="25" s="1"/>
  <c r="AA49" i="3"/>
  <c r="J49" i="25" s="1"/>
  <c r="AA69" i="3"/>
  <c r="J69" i="25" s="1"/>
  <c r="AA67" i="3"/>
  <c r="AA59" i="3"/>
  <c r="J59" i="25" s="1"/>
  <c r="AA11" i="3"/>
  <c r="AA39" i="3"/>
  <c r="J39" i="25" s="1"/>
  <c r="AA33" i="3"/>
  <c r="J33" i="25" s="1"/>
  <c r="AA74" i="3"/>
  <c r="J74" i="25" s="1"/>
  <c r="AA53" i="3"/>
  <c r="J53" i="25" s="1"/>
  <c r="AA37" i="3"/>
  <c r="J37" i="25" s="1"/>
  <c r="AA34" i="3"/>
  <c r="J34" i="25" s="1"/>
  <c r="AA71" i="3"/>
  <c r="J71" i="25" s="1"/>
  <c r="AA58" i="3"/>
  <c r="J58" i="25" s="1"/>
  <c r="AA70" i="3"/>
  <c r="J70" i="25" s="1"/>
  <c r="AA28" i="3"/>
  <c r="J28" i="25" s="1"/>
  <c r="AA72" i="3"/>
  <c r="J72" i="25" s="1"/>
  <c r="AA76" i="3"/>
  <c r="J76" i="25" s="1"/>
  <c r="AA75" i="3"/>
  <c r="J75" i="25" s="1"/>
  <c r="AA47" i="3"/>
  <c r="AA42" i="3"/>
  <c r="AA12" i="3"/>
  <c r="J12" i="25" s="1"/>
  <c r="AA38" i="3"/>
  <c r="J38" i="25" s="1"/>
  <c r="AA23" i="3"/>
  <c r="J23" i="25" s="1"/>
  <c r="AA55" i="3"/>
  <c r="J55" i="25" s="1"/>
  <c r="AA57" i="3"/>
  <c r="J57" i="25" s="1"/>
  <c r="AA30" i="3"/>
  <c r="J30" i="25" s="1"/>
  <c r="AA45" i="3"/>
  <c r="J45" i="25" s="1"/>
  <c r="AA25" i="3"/>
  <c r="AA29" i="3"/>
  <c r="J29" i="25" s="1"/>
  <c r="AA60" i="3"/>
  <c r="J60" i="25" s="1"/>
  <c r="AA40" i="3"/>
  <c r="J40" i="25" s="1"/>
  <c r="AA72" i="11"/>
  <c r="I72" i="25" s="1"/>
  <c r="AA42" i="11"/>
  <c r="AA28" i="11"/>
  <c r="I28" i="25" s="1"/>
  <c r="AA55" i="11"/>
  <c r="I55" i="25" s="1"/>
  <c r="AA29" i="11"/>
  <c r="I29" i="25" s="1"/>
  <c r="AA26" i="11"/>
  <c r="I26" i="25" s="1"/>
  <c r="AA12" i="11"/>
  <c r="I12" i="25" s="1"/>
  <c r="AA38" i="11"/>
  <c r="I38" i="25" s="1"/>
  <c r="AA21" i="11"/>
  <c r="I21" i="25" s="1"/>
  <c r="AA52" i="11"/>
  <c r="AA17" i="11"/>
  <c r="I17" i="25" s="1"/>
  <c r="AA30" i="11"/>
  <c r="I30" i="25" s="1"/>
  <c r="AA76" i="11"/>
  <c r="I76" i="25" s="1"/>
  <c r="AA61" i="11"/>
  <c r="I61" i="25" s="1"/>
  <c r="AA75" i="9"/>
  <c r="H75" i="25" s="1"/>
  <c r="AA65" i="9"/>
  <c r="H65" i="25" s="1"/>
  <c r="AA18" i="9"/>
  <c r="H18" i="25" s="1"/>
  <c r="AA60" i="9"/>
  <c r="H60" i="25" s="1"/>
  <c r="AA14" i="9"/>
  <c r="H14" i="25" s="1"/>
  <c r="AA52" i="9"/>
  <c r="AA73" i="9"/>
  <c r="H73" i="25" s="1"/>
  <c r="AA30" i="9"/>
  <c r="H30" i="25" s="1"/>
  <c r="AA36" i="9"/>
  <c r="AA29" i="9"/>
  <c r="H29" i="25" s="1"/>
  <c r="AA21" i="9"/>
  <c r="H21" i="25" s="1"/>
  <c r="AA31" i="9"/>
  <c r="H31" i="25" s="1"/>
  <c r="AA54" i="9"/>
  <c r="H54" i="25" s="1"/>
  <c r="AA37" i="9"/>
  <c r="H37" i="25" s="1"/>
  <c r="AA33" i="9"/>
  <c r="H33" i="25" s="1"/>
  <c r="AA64" i="9"/>
  <c r="H64" i="25" s="1"/>
  <c r="AA48" i="9"/>
  <c r="H48" i="25" s="1"/>
  <c r="AA76" i="9"/>
  <c r="H76" i="25" s="1"/>
  <c r="AA16" i="9"/>
  <c r="H16" i="25" s="1"/>
  <c r="AA67" i="9"/>
  <c r="AA58" i="9"/>
  <c r="H58" i="25" s="1"/>
  <c r="AA50" i="9"/>
  <c r="H50" i="25" s="1"/>
  <c r="AA22" i="9"/>
  <c r="H22" i="25" s="1"/>
  <c r="AA20" i="9"/>
  <c r="H20" i="25" s="1"/>
  <c r="AA56" i="9"/>
  <c r="H56" i="25" s="1"/>
  <c r="AA71" i="9"/>
  <c r="H71" i="25" s="1"/>
  <c r="AA69" i="9"/>
  <c r="H69" i="25" s="1"/>
  <c r="AA74" i="9"/>
  <c r="H74" i="25" s="1"/>
  <c r="AA12" i="9"/>
  <c r="H12" i="25" s="1"/>
  <c r="AA68" i="9"/>
  <c r="H68" i="25" s="1"/>
  <c r="AA63" i="9"/>
  <c r="AA43" i="9"/>
  <c r="H43" i="25" s="1"/>
  <c r="AA25" i="9"/>
  <c r="AA13" i="9"/>
  <c r="H13" i="25" s="1"/>
  <c r="AA32" i="9"/>
  <c r="H32" i="25" s="1"/>
  <c r="AA38" i="9"/>
  <c r="H38" i="25" s="1"/>
  <c r="AA53" i="9"/>
  <c r="H53" i="25" s="1"/>
  <c r="AA49" i="9"/>
  <c r="H49" i="25" s="1"/>
  <c r="AA11" i="9"/>
  <c r="AA23" i="9"/>
  <c r="H23" i="25" s="1"/>
  <c r="AA59" i="9"/>
  <c r="H59" i="25" s="1"/>
  <c r="AA70" i="9"/>
  <c r="H70" i="25" s="1"/>
  <c r="AA28" i="9"/>
  <c r="H28" i="25" s="1"/>
  <c r="AA27" i="9"/>
  <c r="H27" i="25" s="1"/>
  <c r="AA61" i="9"/>
  <c r="H61" i="25" s="1"/>
  <c r="AA55" i="9"/>
  <c r="H55" i="25" s="1"/>
  <c r="AA42" i="9"/>
  <c r="AA45" i="9"/>
  <c r="H45" i="25" s="1"/>
  <c r="AA40" i="9"/>
  <c r="H40" i="25" s="1"/>
  <c r="AA47" i="9"/>
  <c r="AA72" i="9"/>
  <c r="H72" i="25" s="1"/>
  <c r="AA15" i="9"/>
  <c r="H15" i="25" s="1"/>
  <c r="AA57" i="9"/>
  <c r="H57" i="25" s="1"/>
  <c r="AA34" i="9"/>
  <c r="H34" i="25" s="1"/>
  <c r="AA17" i="9"/>
  <c r="H17" i="25" s="1"/>
  <c r="Z51" i="7"/>
  <c r="AA39" i="9"/>
  <c r="H39" i="25" s="1"/>
  <c r="AA26" i="13"/>
  <c r="K26" i="25" s="1"/>
  <c r="AA22" i="13"/>
  <c r="K22" i="25" s="1"/>
  <c r="AA61" i="13"/>
  <c r="K61" i="25" s="1"/>
  <c r="AA55" i="13"/>
  <c r="K55" i="25" s="1"/>
  <c r="AA63" i="13"/>
  <c r="AA52" i="13"/>
  <c r="AA47" i="13"/>
  <c r="AA45" i="13"/>
  <c r="K45" i="25" s="1"/>
  <c r="AA43" i="13"/>
  <c r="K43" i="25" s="1"/>
  <c r="AA25" i="13"/>
  <c r="AA70" i="13"/>
  <c r="K70" i="25" s="1"/>
  <c r="AA50" i="13"/>
  <c r="K50" i="25" s="1"/>
  <c r="AA34" i="13"/>
  <c r="K34" i="25" s="1"/>
  <c r="AA40" i="13"/>
  <c r="K40" i="25" s="1"/>
  <c r="AA19" i="13"/>
  <c r="K19" i="25" s="1"/>
  <c r="AA30" i="13"/>
  <c r="K30" i="25" s="1"/>
  <c r="AA16" i="13"/>
  <c r="K16" i="25" s="1"/>
  <c r="AA65" i="13"/>
  <c r="K65" i="25" s="1"/>
  <c r="AA59" i="13"/>
  <c r="K59" i="25" s="1"/>
  <c r="AA37" i="13"/>
  <c r="K37" i="25" s="1"/>
  <c r="AA76" i="13"/>
  <c r="K76" i="25" s="1"/>
  <c r="AA57" i="13"/>
  <c r="K57" i="25" s="1"/>
  <c r="AA64" i="13"/>
  <c r="K64" i="25" s="1"/>
  <c r="AA71" i="13"/>
  <c r="K71" i="25" s="1"/>
  <c r="AA29" i="13"/>
  <c r="K29" i="25" s="1"/>
  <c r="AA69" i="13"/>
  <c r="K69" i="25" s="1"/>
  <c r="AA23" i="13"/>
  <c r="K23" i="25" s="1"/>
  <c r="AA74" i="13"/>
  <c r="K74" i="25" s="1"/>
  <c r="AA56" i="13"/>
  <c r="K56" i="25" s="1"/>
  <c r="AA73" i="13"/>
  <c r="K73" i="25" s="1"/>
  <c r="AA53" i="13"/>
  <c r="K53" i="25" s="1"/>
  <c r="AA20" i="13"/>
  <c r="K20" i="25" s="1"/>
  <c r="AA68" i="13"/>
  <c r="K68" i="25" s="1"/>
  <c r="AA72" i="13"/>
  <c r="K72" i="25" s="1"/>
  <c r="AA54" i="13"/>
  <c r="K54" i="25" s="1"/>
  <c r="AA15" i="13"/>
  <c r="K15" i="25" s="1"/>
  <c r="AA49" i="13"/>
  <c r="K49" i="25" s="1"/>
  <c r="AA13" i="13"/>
  <c r="K13" i="25" s="1"/>
  <c r="AA42" i="13"/>
  <c r="AA14" i="13"/>
  <c r="K14" i="25" s="1"/>
  <c r="AA75" i="13"/>
  <c r="K75" i="25" s="1"/>
  <c r="AA60" i="13"/>
  <c r="K60" i="25" s="1"/>
  <c r="AA39" i="13"/>
  <c r="K39" i="25" s="1"/>
  <c r="AA38" i="13"/>
  <c r="K38" i="25" s="1"/>
  <c r="AA67" i="13"/>
  <c r="AA18" i="13"/>
  <c r="K18" i="25" s="1"/>
  <c r="AA27" i="13"/>
  <c r="K27" i="25" s="1"/>
  <c r="AA44" i="13"/>
  <c r="K44" i="25" s="1"/>
  <c r="AA21" i="13"/>
  <c r="K21" i="25" s="1"/>
  <c r="AA58" i="13"/>
  <c r="K58" i="25" s="1"/>
  <c r="AA48" i="13"/>
  <c r="K48" i="25" s="1"/>
  <c r="AA12" i="13"/>
  <c r="K12" i="25" s="1"/>
  <c r="AA32" i="13"/>
  <c r="K32" i="25" s="1"/>
  <c r="AA78" i="13"/>
  <c r="AA77" i="13" s="1"/>
  <c r="AA33" i="13"/>
  <c r="K33" i="25" s="1"/>
  <c r="AA11" i="13"/>
  <c r="AA17" i="13"/>
  <c r="K17" i="25" s="1"/>
  <c r="AA58" i="15"/>
  <c r="L58" i="25" s="1"/>
  <c r="AA71" i="15"/>
  <c r="L71" i="25" s="1"/>
  <c r="AA57" i="15"/>
  <c r="L57" i="25" s="1"/>
  <c r="AA22" i="15"/>
  <c r="L22" i="25" s="1"/>
  <c r="AA68" i="15"/>
  <c r="L68" i="25" s="1"/>
  <c r="AA31" i="15"/>
  <c r="L31" i="25" s="1"/>
  <c r="AA30" i="15"/>
  <c r="L30" i="25" s="1"/>
  <c r="Z66" i="11"/>
  <c r="AA36" i="13"/>
  <c r="Z10" i="11"/>
  <c r="AA31" i="13"/>
  <c r="K31" i="25" s="1"/>
  <c r="Z41" i="11"/>
  <c r="Z46" i="11"/>
  <c r="AA74" i="11"/>
  <c r="I74" i="25" s="1"/>
  <c r="AA36" i="11"/>
  <c r="AA13" i="11"/>
  <c r="I13" i="25" s="1"/>
  <c r="AA15" i="11"/>
  <c r="I15" i="25" s="1"/>
  <c r="AA14" i="11"/>
  <c r="I14" i="25" s="1"/>
  <c r="AA58" i="11"/>
  <c r="I58" i="25" s="1"/>
  <c r="AA34" i="11"/>
  <c r="I34" i="25" s="1"/>
  <c r="AA71" i="11"/>
  <c r="I71" i="25" s="1"/>
  <c r="AA50" i="11"/>
  <c r="I50" i="25" s="1"/>
  <c r="AA33" i="11"/>
  <c r="I33" i="25" s="1"/>
  <c r="AA37" i="11"/>
  <c r="I37" i="25" s="1"/>
  <c r="AA22" i="11"/>
  <c r="I22" i="25" s="1"/>
  <c r="AA19" i="11"/>
  <c r="I19" i="25" s="1"/>
  <c r="AA75" i="11"/>
  <c r="I75" i="25" s="1"/>
  <c r="AA54" i="11"/>
  <c r="I54" i="25" s="1"/>
  <c r="AA59" i="11"/>
  <c r="I59" i="25" s="1"/>
  <c r="AA11" i="11"/>
  <c r="AA48" i="11"/>
  <c r="I48" i="25" s="1"/>
  <c r="AA56" i="11"/>
  <c r="I56" i="25" s="1"/>
  <c r="AA40" i="11"/>
  <c r="I40" i="25" s="1"/>
  <c r="AA27" i="11"/>
  <c r="I27" i="25" s="1"/>
  <c r="AA25" i="11"/>
  <c r="AA44" i="11"/>
  <c r="I44" i="25" s="1"/>
  <c r="AA20" i="11"/>
  <c r="I20" i="25" s="1"/>
  <c r="AA68" i="11"/>
  <c r="I68" i="25" s="1"/>
  <c r="AA45" i="11"/>
  <c r="I45" i="25" s="1"/>
  <c r="AA39" i="11"/>
  <c r="I39" i="25" s="1"/>
  <c r="AA69" i="11"/>
  <c r="I69" i="25" s="1"/>
  <c r="AA73" i="11"/>
  <c r="I73" i="25" s="1"/>
  <c r="AA64" i="11"/>
  <c r="I64" i="25" s="1"/>
  <c r="AA23" i="11"/>
  <c r="I23" i="25" s="1"/>
  <c r="AA43" i="11"/>
  <c r="I43" i="25" s="1"/>
  <c r="AA57" i="11"/>
  <c r="I57" i="25" s="1"/>
  <c r="AA65" i="11"/>
  <c r="I65" i="25" s="1"/>
  <c r="AA60" i="11"/>
  <c r="I60" i="25" s="1"/>
  <c r="AA32" i="11"/>
  <c r="I32" i="25" s="1"/>
  <c r="AA63" i="11"/>
  <c r="AA70" i="11"/>
  <c r="I70" i="25" s="1"/>
  <c r="AA67" i="11"/>
  <c r="AA31" i="11"/>
  <c r="I31" i="25" s="1"/>
  <c r="AA16" i="11"/>
  <c r="I16" i="25" s="1"/>
  <c r="AA29" i="15"/>
  <c r="L29" i="25" s="1"/>
  <c r="AA37" i="15"/>
  <c r="L37" i="25" s="1"/>
  <c r="AA50" i="15"/>
  <c r="L50" i="25" s="1"/>
  <c r="AA43" i="15"/>
  <c r="L43" i="25" s="1"/>
  <c r="AA40" i="15"/>
  <c r="L40" i="25" s="1"/>
  <c r="AA49" i="15"/>
  <c r="L49" i="25" s="1"/>
  <c r="AA53" i="15"/>
  <c r="L53" i="25" s="1"/>
  <c r="AA26" i="15"/>
  <c r="L26" i="25" s="1"/>
  <c r="AA63" i="15"/>
  <c r="AA42" i="15"/>
  <c r="AA27" i="15"/>
  <c r="L27" i="25" s="1"/>
  <c r="AA54" i="15"/>
  <c r="L54" i="25" s="1"/>
  <c r="AA12" i="15"/>
  <c r="L12" i="25" s="1"/>
  <c r="AA28" i="15"/>
  <c r="L28" i="25" s="1"/>
  <c r="AA73" i="15"/>
  <c r="L73" i="25" s="1"/>
  <c r="AA48" i="15"/>
  <c r="L48" i="25" s="1"/>
  <c r="AA56" i="15"/>
  <c r="L56" i="25" s="1"/>
  <c r="AA67" i="15"/>
  <c r="AA36" i="15"/>
  <c r="AA61" i="15"/>
  <c r="L61" i="25" s="1"/>
  <c r="AA59" i="15"/>
  <c r="L59" i="25" s="1"/>
  <c r="AA15" i="15"/>
  <c r="L15" i="25" s="1"/>
  <c r="AA23" i="15"/>
  <c r="L23" i="25" s="1"/>
  <c r="AA75" i="15"/>
  <c r="L75" i="25" s="1"/>
  <c r="AA21" i="15"/>
  <c r="L21" i="25" s="1"/>
  <c r="AA44" i="15"/>
  <c r="L44" i="25" s="1"/>
  <c r="AA45" i="15"/>
  <c r="L45" i="25" s="1"/>
  <c r="AA69" i="15"/>
  <c r="L69" i="25" s="1"/>
  <c r="AA20" i="15"/>
  <c r="L20" i="25" s="1"/>
  <c r="AA47" i="15"/>
  <c r="AA65" i="15"/>
  <c r="L65" i="25" s="1"/>
  <c r="AA72" i="15"/>
  <c r="L72" i="25" s="1"/>
  <c r="AA32" i="15"/>
  <c r="L32" i="25" s="1"/>
  <c r="AA64" i="15"/>
  <c r="L64" i="25" s="1"/>
  <c r="AA13" i="15"/>
  <c r="L13" i="25" s="1"/>
  <c r="AA16" i="15"/>
  <c r="L16" i="25" s="1"/>
  <c r="AA18" i="15"/>
  <c r="L18" i="25" s="1"/>
  <c r="AA76" i="15"/>
  <c r="L76" i="25" s="1"/>
  <c r="AA70" i="15"/>
  <c r="L70" i="25" s="1"/>
  <c r="AA39" i="15"/>
  <c r="L39" i="25" s="1"/>
  <c r="AA14" i="15"/>
  <c r="L14" i="25" s="1"/>
  <c r="AA17" i="15"/>
  <c r="L17" i="25" s="1"/>
  <c r="AA60" i="15"/>
  <c r="L60" i="25" s="1"/>
  <c r="AA38" i="15"/>
  <c r="L38" i="25" s="1"/>
  <c r="Z41" i="26"/>
  <c r="M43" i="24"/>
  <c r="Z43" i="24" s="1"/>
  <c r="J11" i="27"/>
  <c r="J32" i="27" s="1"/>
  <c r="F32" i="27"/>
  <c r="Z74" i="24"/>
  <c r="AA74" i="15"/>
  <c r="L74" i="25" s="1"/>
  <c r="AA52" i="15"/>
  <c r="AA19" i="15"/>
  <c r="L19" i="25" s="1"/>
  <c r="AA47" i="11"/>
  <c r="AA25" i="15"/>
  <c r="AA11" i="15"/>
  <c r="AA55" i="15"/>
  <c r="L55" i="25" s="1"/>
  <c r="AA75" i="7"/>
  <c r="G75" i="25" s="1"/>
  <c r="AA17" i="7"/>
  <c r="G17" i="25" s="1"/>
  <c r="AA11" i="7"/>
  <c r="AA58" i="7"/>
  <c r="AA37" i="7"/>
  <c r="AA22" i="7"/>
  <c r="G22" i="25" s="1"/>
  <c r="AA73" i="7"/>
  <c r="G73" i="25" s="1"/>
  <c r="AA23" i="7"/>
  <c r="G23" i="25" s="1"/>
  <c r="AA25" i="7"/>
  <c r="AA63" i="7"/>
  <c r="AA50" i="7"/>
  <c r="AA65" i="7"/>
  <c r="G65" i="25" s="1"/>
  <c r="AA19" i="7"/>
  <c r="G19" i="25" s="1"/>
  <c r="AA76" i="7"/>
  <c r="G76" i="25" s="1"/>
  <c r="AA12" i="7"/>
  <c r="G12" i="25" s="1"/>
  <c r="AA40" i="7"/>
  <c r="G40" i="25" s="1"/>
  <c r="AA68" i="7"/>
  <c r="AA43" i="7"/>
  <c r="AA18" i="7"/>
  <c r="G18" i="25" s="1"/>
  <c r="AA70" i="7"/>
  <c r="G70" i="25" s="1"/>
  <c r="AA18" i="11"/>
  <c r="I18" i="25" s="1"/>
  <c r="AA33" i="15"/>
  <c r="L33" i="25" s="1"/>
  <c r="Z24" i="26"/>
  <c r="P30" i="27"/>
  <c r="J56" i="4"/>
  <c r="Z24" i="1"/>
  <c r="Z79" i="1" s="1"/>
  <c r="P28" i="27"/>
  <c r="P26" i="12"/>
  <c r="Z10" i="26"/>
  <c r="Z79" i="26" s="1"/>
  <c r="M16" i="24"/>
  <c r="M79" i="24" s="1"/>
  <c r="Z73" i="24"/>
  <c r="AA29" i="7"/>
  <c r="G29" i="25" s="1"/>
  <c r="AA76" i="26"/>
  <c r="M76" i="25" s="1"/>
  <c r="AA70" i="26"/>
  <c r="M70" i="25" s="1"/>
  <c r="AA72" i="26"/>
  <c r="M72" i="25" s="1"/>
  <c r="AA17" i="26"/>
  <c r="M17" i="25" s="1"/>
  <c r="AA63" i="26"/>
  <c r="AA40" i="26"/>
  <c r="M40" i="25" s="1"/>
  <c r="AA13" i="26"/>
  <c r="M13" i="25" s="1"/>
  <c r="AA49" i="26"/>
  <c r="M49" i="25" s="1"/>
  <c r="AA16" i="26"/>
  <c r="M16" i="25" s="1"/>
  <c r="AA33" i="26"/>
  <c r="M33" i="25" s="1"/>
  <c r="AA53" i="26"/>
  <c r="M53" i="25" s="1"/>
  <c r="AA71" i="26"/>
  <c r="M71" i="25" s="1"/>
  <c r="AA23" i="26"/>
  <c r="M23" i="25" s="1"/>
  <c r="AA42" i="26"/>
  <c r="AA60" i="26"/>
  <c r="M60" i="25" s="1"/>
  <c r="AA74" i="26"/>
  <c r="M74" i="25" s="1"/>
  <c r="AA18" i="26"/>
  <c r="M18" i="25" s="1"/>
  <c r="AA27" i="26"/>
  <c r="M27" i="25" s="1"/>
  <c r="AA54" i="26"/>
  <c r="M54" i="25" s="1"/>
  <c r="AA14" i="26"/>
  <c r="M14" i="25" s="1"/>
  <c r="AA50" i="26"/>
  <c r="M50" i="25" s="1"/>
  <c r="AA21" i="26"/>
  <c r="M21" i="25" s="1"/>
  <c r="AA58" i="26"/>
  <c r="M58" i="25" s="1"/>
  <c r="AA20" i="26"/>
  <c r="M20" i="25" s="1"/>
  <c r="AA38" i="26"/>
  <c r="M38" i="25" s="1"/>
  <c r="AA57" i="26"/>
  <c r="M57" i="25" s="1"/>
  <c r="AA11" i="26"/>
  <c r="AA28" i="26"/>
  <c r="M28" i="25" s="1"/>
  <c r="AA47" i="26"/>
  <c r="AA65" i="26"/>
  <c r="M65" i="25" s="1"/>
  <c r="AA75" i="26"/>
  <c r="M75" i="25" s="1"/>
  <c r="AA55" i="26"/>
  <c r="M55" i="25" s="1"/>
  <c r="AA45" i="26"/>
  <c r="M45" i="25" s="1"/>
  <c r="AA26" i="26"/>
  <c r="M26" i="25" s="1"/>
  <c r="AA22" i="26"/>
  <c r="M22" i="25" s="1"/>
  <c r="AA59" i="26"/>
  <c r="M59" i="25" s="1"/>
  <c r="AA30" i="26"/>
  <c r="M30" i="25" s="1"/>
  <c r="AA68" i="26"/>
  <c r="M68" i="25" s="1"/>
  <c r="AA25" i="26"/>
  <c r="AA43" i="26"/>
  <c r="M43" i="25" s="1"/>
  <c r="AA61" i="26"/>
  <c r="M61" i="25" s="1"/>
  <c r="AA15" i="26"/>
  <c r="M15" i="25" s="1"/>
  <c r="AA32" i="26"/>
  <c r="M32" i="25" s="1"/>
  <c r="AA52" i="26"/>
  <c r="AA36" i="26"/>
  <c r="AA34" i="26"/>
  <c r="M34" i="25" s="1"/>
  <c r="AA64" i="26"/>
  <c r="M64" i="25" s="1"/>
  <c r="AA44" i="26"/>
  <c r="M44" i="25" s="1"/>
  <c r="AA31" i="26"/>
  <c r="M31" i="25" s="1"/>
  <c r="AA69" i="26"/>
  <c r="M69" i="25" s="1"/>
  <c r="AA39" i="26"/>
  <c r="M39" i="25" s="1"/>
  <c r="AA12" i="26"/>
  <c r="M12" i="25" s="1"/>
  <c r="AA29" i="26"/>
  <c r="M29" i="25" s="1"/>
  <c r="AA48" i="26"/>
  <c r="M48" i="25" s="1"/>
  <c r="AA67" i="26"/>
  <c r="AA19" i="26"/>
  <c r="M19" i="25" s="1"/>
  <c r="AA37" i="26"/>
  <c r="M37" i="25" s="1"/>
  <c r="AA56" i="26"/>
  <c r="M56" i="25" s="1"/>
  <c r="J53" i="10"/>
  <c r="Z76" i="24"/>
  <c r="J32" i="2" l="1"/>
  <c r="J38" i="2" s="1"/>
  <c r="J72" i="2" s="1"/>
  <c r="Z59" i="25"/>
  <c r="Z18" i="25"/>
  <c r="Z73" i="25"/>
  <c r="Z75" i="25"/>
  <c r="Z29" i="25"/>
  <c r="Z27" i="25"/>
  <c r="Z54" i="25"/>
  <c r="Z57" i="25"/>
  <c r="Z74" i="25"/>
  <c r="Z56" i="25"/>
  <c r="Z32" i="25"/>
  <c r="Z33" i="25"/>
  <c r="J40" i="8"/>
  <c r="J55" i="8" s="1"/>
  <c r="J57" i="8" s="1"/>
  <c r="J74" i="2" s="1"/>
  <c r="Z41" i="24"/>
  <c r="J35" i="2"/>
  <c r="J36" i="2"/>
  <c r="Z66" i="24"/>
  <c r="F36" i="25"/>
  <c r="AA35" i="1"/>
  <c r="F35" i="25" s="1"/>
  <c r="G37" i="25"/>
  <c r="Z37" i="25" s="1"/>
  <c r="AA35" i="7"/>
  <c r="G35" i="25" s="1"/>
  <c r="I25" i="25"/>
  <c r="AA24" i="11"/>
  <c r="I24" i="25" s="1"/>
  <c r="H36" i="25"/>
  <c r="AA35" i="9"/>
  <c r="H35" i="25" s="1"/>
  <c r="M67" i="25"/>
  <c r="AA66" i="26"/>
  <c r="AA24" i="26"/>
  <c r="M24" i="25" s="1"/>
  <c r="M25" i="25"/>
  <c r="L11" i="25"/>
  <c r="AA10" i="15"/>
  <c r="L10" i="25" s="1"/>
  <c r="J37" i="27"/>
  <c r="J38" i="27"/>
  <c r="K25" i="25"/>
  <c r="AA24" i="13"/>
  <c r="K24" i="25" s="1"/>
  <c r="Z79" i="13"/>
  <c r="Z39" i="25"/>
  <c r="AA10" i="1"/>
  <c r="F10" i="25" s="1"/>
  <c r="F11" i="25"/>
  <c r="Z20" i="25"/>
  <c r="F25" i="25"/>
  <c r="AA24" i="1"/>
  <c r="F24" i="25" s="1"/>
  <c r="Z21" i="25"/>
  <c r="Z13" i="25"/>
  <c r="L47" i="25"/>
  <c r="AA46" i="15"/>
  <c r="L46" i="25" s="1"/>
  <c r="J37" i="10"/>
  <c r="J40" i="10" s="1"/>
  <c r="J55" i="10" s="1"/>
  <c r="J57" i="10" s="1"/>
  <c r="J75" i="2" s="1"/>
  <c r="J38" i="10"/>
  <c r="AA46" i="26"/>
  <c r="M46" i="25" s="1"/>
  <c r="M47" i="25"/>
  <c r="K11" i="25"/>
  <c r="AA10" i="13"/>
  <c r="K10" i="25" s="1"/>
  <c r="H25" i="25"/>
  <c r="AA24" i="9"/>
  <c r="H24" i="25" s="1"/>
  <c r="AA62" i="3"/>
  <c r="J62" i="25" s="1"/>
  <c r="J63" i="25"/>
  <c r="AA51" i="26"/>
  <c r="M51" i="25" s="1"/>
  <c r="M52" i="25"/>
  <c r="G58" i="25"/>
  <c r="AA51" i="7"/>
  <c r="G51" i="25" s="1"/>
  <c r="I63" i="25"/>
  <c r="AA62" i="11"/>
  <c r="I62" i="25" s="1"/>
  <c r="K42" i="25"/>
  <c r="AA41" i="13"/>
  <c r="K41" i="25" s="1"/>
  <c r="K47" i="25"/>
  <c r="AA46" i="13"/>
  <c r="K46" i="25" s="1"/>
  <c r="AA10" i="3"/>
  <c r="J10" i="25" s="1"/>
  <c r="J11" i="25"/>
  <c r="AA62" i="1"/>
  <c r="F62" i="25" s="1"/>
  <c r="F63" i="25"/>
  <c r="Z76" i="25"/>
  <c r="Z61" i="25"/>
  <c r="Z23" i="25"/>
  <c r="Z30" i="25"/>
  <c r="Z72" i="25"/>
  <c r="Z19" i="25"/>
  <c r="J38" i="14"/>
  <c r="J37" i="14"/>
  <c r="I80" i="25"/>
  <c r="M42" i="25"/>
  <c r="AA41" i="26"/>
  <c r="M41" i="25" s="1"/>
  <c r="AA24" i="15"/>
  <c r="L24" i="25" s="1"/>
  <c r="L25" i="25"/>
  <c r="Z58" i="25"/>
  <c r="G50" i="25"/>
  <c r="AA46" i="7"/>
  <c r="G46" i="25" s="1"/>
  <c r="G11" i="25"/>
  <c r="AA10" i="7"/>
  <c r="G10" i="25" s="1"/>
  <c r="AA51" i="15"/>
  <c r="L51" i="25" s="1"/>
  <c r="L52" i="25"/>
  <c r="AA35" i="15"/>
  <c r="L35" i="25" s="1"/>
  <c r="L36" i="25"/>
  <c r="K52" i="25"/>
  <c r="AA51" i="13"/>
  <c r="K51" i="25" s="1"/>
  <c r="H42" i="25"/>
  <c r="AA41" i="9"/>
  <c r="H41" i="25" s="1"/>
  <c r="H11" i="25"/>
  <c r="AA10" i="9"/>
  <c r="H10" i="25" s="1"/>
  <c r="AA62" i="9"/>
  <c r="H62" i="25" s="1"/>
  <c r="H63" i="25"/>
  <c r="J25" i="25"/>
  <c r="AA24" i="3"/>
  <c r="J24" i="25" s="1"/>
  <c r="J42" i="25"/>
  <c r="AA41" i="3"/>
  <c r="J41" i="25" s="1"/>
  <c r="J36" i="25"/>
  <c r="AA35" i="3"/>
  <c r="J35" i="25" s="1"/>
  <c r="Z79" i="7"/>
  <c r="Z65" i="25"/>
  <c r="Z50" i="25"/>
  <c r="Z49" i="25"/>
  <c r="F67" i="25"/>
  <c r="AA66" i="1"/>
  <c r="Z15" i="25"/>
  <c r="Z55" i="25"/>
  <c r="Z44" i="25"/>
  <c r="Z63" i="24"/>
  <c r="Z62" i="24" s="1"/>
  <c r="J38" i="12"/>
  <c r="J37" i="12"/>
  <c r="J40" i="12" s="1"/>
  <c r="J55" i="12" s="1"/>
  <c r="J57" i="12" s="1"/>
  <c r="J76" i="2" s="1"/>
  <c r="Z26" i="25"/>
  <c r="H80" i="25"/>
  <c r="Z80" i="25" s="1"/>
  <c r="AA10" i="26"/>
  <c r="M10" i="25" s="1"/>
  <c r="M11" i="25"/>
  <c r="G43" i="25"/>
  <c r="Z43" i="25" s="1"/>
  <c r="AA41" i="7"/>
  <c r="G41" i="25" s="1"/>
  <c r="AA62" i="7"/>
  <c r="G62" i="25" s="1"/>
  <c r="G63" i="25"/>
  <c r="L67" i="25"/>
  <c r="AA66" i="15"/>
  <c r="L42" i="25"/>
  <c r="AA41" i="15"/>
  <c r="L41" i="25" s="1"/>
  <c r="AA66" i="13"/>
  <c r="K66" i="25" s="1"/>
  <c r="K67" i="25"/>
  <c r="K63" i="25"/>
  <c r="AA62" i="13"/>
  <c r="K62" i="25" s="1"/>
  <c r="H52" i="25"/>
  <c r="AA51" i="9"/>
  <c r="H51" i="25" s="1"/>
  <c r="J47" i="25"/>
  <c r="AA46" i="3"/>
  <c r="J46" i="25" s="1"/>
  <c r="AA66" i="3"/>
  <c r="J67" i="25"/>
  <c r="J52" i="25"/>
  <c r="AA51" i="3"/>
  <c r="J51" i="25" s="1"/>
  <c r="Z31" i="25"/>
  <c r="Z70" i="25"/>
  <c r="Z40" i="25"/>
  <c r="Z60" i="25"/>
  <c r="I67" i="25"/>
  <c r="AA66" i="11"/>
  <c r="Z38" i="25"/>
  <c r="AA62" i="26"/>
  <c r="M62" i="25" s="1"/>
  <c r="M63" i="25"/>
  <c r="I47" i="25"/>
  <c r="AA46" i="11"/>
  <c r="I46" i="25" s="1"/>
  <c r="Z14" i="25"/>
  <c r="J80" i="25"/>
  <c r="J58" i="4"/>
  <c r="J60" i="4" s="1"/>
  <c r="J77" i="2" s="1"/>
  <c r="AA66" i="7"/>
  <c r="G68" i="25"/>
  <c r="G25" i="25"/>
  <c r="AA24" i="7"/>
  <c r="G24" i="25" s="1"/>
  <c r="AA62" i="15"/>
  <c r="L62" i="25" s="1"/>
  <c r="L63" i="25"/>
  <c r="I36" i="25"/>
  <c r="AA35" i="11"/>
  <c r="I35" i="25" s="1"/>
  <c r="Z79" i="11"/>
  <c r="Z45" i="25"/>
  <c r="Z12" i="25"/>
  <c r="Z53" i="25"/>
  <c r="Z17" i="25"/>
  <c r="Z28" i="25"/>
  <c r="Z71" i="25"/>
  <c r="J37" i="20"/>
  <c r="J40" i="20" s="1"/>
  <c r="J55" i="20" s="1"/>
  <c r="J57" i="20" s="1"/>
  <c r="J38" i="20"/>
  <c r="H47" i="25"/>
  <c r="AA46" i="9"/>
  <c r="H46" i="25" s="1"/>
  <c r="M36" i="25"/>
  <c r="AA35" i="26"/>
  <c r="M35" i="25" s="1"/>
  <c r="AA46" i="1"/>
  <c r="F46" i="25" s="1"/>
  <c r="F47" i="25"/>
  <c r="Z48" i="25"/>
  <c r="Z10" i="24"/>
  <c r="I11" i="25"/>
  <c r="AA10" i="11"/>
  <c r="I10" i="25" s="1"/>
  <c r="K36" i="25"/>
  <c r="AA35" i="13"/>
  <c r="K35" i="25" s="1"/>
  <c r="H67" i="25"/>
  <c r="AA66" i="9"/>
  <c r="AA51" i="11"/>
  <c r="I51" i="25" s="1"/>
  <c r="I52" i="25"/>
  <c r="I42" i="25"/>
  <c r="AA41" i="11"/>
  <c r="I41" i="25" s="1"/>
  <c r="AA41" i="1"/>
  <c r="F41" i="25" s="1"/>
  <c r="F42" i="25"/>
  <c r="Z34" i="25"/>
  <c r="Z64" i="25"/>
  <c r="AA51" i="1"/>
  <c r="F51" i="25" s="1"/>
  <c r="F52" i="25"/>
  <c r="Z22" i="25"/>
  <c r="Z69" i="25"/>
  <c r="J40" i="27" l="1"/>
  <c r="J58" i="27" s="1"/>
  <c r="J60" i="27" s="1"/>
  <c r="Z42" i="25"/>
  <c r="Z41" i="25" s="1"/>
  <c r="J40" i="14"/>
  <c r="J55" i="14" s="1"/>
  <c r="J57" i="14" s="1"/>
  <c r="J78" i="2" s="1"/>
  <c r="Z46" i="25"/>
  <c r="J80" i="2"/>
  <c r="H66" i="25"/>
  <c r="H79" i="25" s="1"/>
  <c r="H81" i="25" s="1"/>
  <c r="AA79" i="9"/>
  <c r="AA79" i="7"/>
  <c r="G66" i="25"/>
  <c r="G79" i="25" s="1"/>
  <c r="G81" i="25" s="1"/>
  <c r="L66" i="25"/>
  <c r="L79" i="25" s="1"/>
  <c r="L81" i="25" s="1"/>
  <c r="AA79" i="15"/>
  <c r="Z63" i="25"/>
  <c r="Z62" i="25" s="1"/>
  <c r="Z67" i="25"/>
  <c r="Z66" i="25" s="1"/>
  <c r="K79" i="25"/>
  <c r="K81" i="25" s="1"/>
  <c r="J66" i="25"/>
  <c r="J79" i="25" s="1"/>
  <c r="J81" i="25" s="1"/>
  <c r="AA79" i="3"/>
  <c r="Z52" i="25"/>
  <c r="Z51" i="25" s="1"/>
  <c r="Z79" i="24"/>
  <c r="AA79" i="13"/>
  <c r="M66" i="25"/>
  <c r="M79" i="25" s="1"/>
  <c r="M81" i="25" s="1"/>
  <c r="AA79" i="26"/>
  <c r="I66" i="25"/>
  <c r="I79" i="25" s="1"/>
  <c r="I81" i="25" s="1"/>
  <c r="AA79" i="11"/>
  <c r="Z11" i="25"/>
  <c r="Z10" i="25" s="1"/>
  <c r="F66" i="25"/>
  <c r="F79" i="25" s="1"/>
  <c r="F81" i="25" s="1"/>
  <c r="AA79" i="1"/>
  <c r="Z25" i="25"/>
  <c r="Z24" i="25" s="1"/>
  <c r="Z36" i="25"/>
  <c r="Z35" i="25" s="1"/>
  <c r="J85" i="2" l="1"/>
  <c r="J88" i="2" s="1"/>
  <c r="J90" i="2" s="1"/>
  <c r="Z79" i="25"/>
  <c r="Z81" i="25" s="1"/>
  <c r="L84" i="25" s="1"/>
  <c r="J82" i="24"/>
  <c r="F82" i="24"/>
  <c r="K82" i="24"/>
  <c r="L82" i="24"/>
  <c r="M82" i="24"/>
  <c r="I82" i="24"/>
  <c r="H82" i="24"/>
  <c r="G82" i="24"/>
  <c r="K84" i="25" l="1"/>
  <c r="H84" i="25"/>
  <c r="M84" i="25"/>
  <c r="F84" i="25"/>
  <c r="I84" i="25"/>
  <c r="J84" i="25"/>
  <c r="G84" i="25"/>
</calcChain>
</file>

<file path=xl/comments1.xml><?xml version="1.0" encoding="utf-8"?>
<comments xmlns="http://schemas.openxmlformats.org/spreadsheetml/2006/main">
  <authors>
    <author>P007755A</author>
  </authors>
  <commentList>
    <comment ref="Z25" authorId="0" shapeId="0">
      <text>
        <r>
          <rPr>
            <b/>
            <sz val="8"/>
            <color indexed="81"/>
            <rFont val="Tahoma"/>
            <family val="2"/>
          </rPr>
          <t>P007755A:</t>
        </r>
        <r>
          <rPr>
            <sz val="8"/>
            <color indexed="81"/>
            <rFont val="Tahoma"/>
            <family val="2"/>
          </rPr>
          <t xml:space="preserve">
Agreed</t>
        </r>
      </text>
    </comment>
  </commentList>
</comments>
</file>

<file path=xl/sharedStrings.xml><?xml version="1.0" encoding="utf-8"?>
<sst xmlns="http://schemas.openxmlformats.org/spreadsheetml/2006/main" count="1683" uniqueCount="370">
  <si>
    <t>Labor Estimate</t>
  </si>
  <si>
    <t>Classification</t>
  </si>
  <si>
    <t>Work Elem.</t>
  </si>
  <si>
    <t>Sub Elem.</t>
  </si>
  <si>
    <t>Description</t>
  </si>
  <si>
    <t>Total Hours</t>
  </si>
  <si>
    <t>Project Management</t>
  </si>
  <si>
    <t>Subconsultant Management</t>
  </si>
  <si>
    <t>Cost Worksheet</t>
  </si>
  <si>
    <t xml:space="preserve">Firm Name: </t>
  </si>
  <si>
    <t>Hours</t>
  </si>
  <si>
    <t>x</t>
  </si>
  <si>
    <t>Rate</t>
  </si>
  <si>
    <t>=</t>
  </si>
  <si>
    <t>Cost</t>
  </si>
  <si>
    <t>Total Direct Labor</t>
  </si>
  <si>
    <t xml:space="preserve">Overhead &amp; Fee </t>
  </si>
  <si>
    <t xml:space="preserve">Overhead Cost @ </t>
  </si>
  <si>
    <t xml:space="preserve">of Direct Labor </t>
  </si>
  <si>
    <t xml:space="preserve">Fee @ </t>
  </si>
  <si>
    <t>Direct Labor</t>
  </si>
  <si>
    <t>Total Direct Labor, Overhead and Fee</t>
  </si>
  <si>
    <t>Direct Non-Salary Costs</t>
  </si>
  <si>
    <t>Photocopies</t>
  </si>
  <si>
    <t>Postage / Delivery (allowance)</t>
  </si>
  <si>
    <t>Est.</t>
  </si>
  <si>
    <t>Direct Non-Salary Costs Total</t>
  </si>
  <si>
    <t xml:space="preserve"> </t>
  </si>
  <si>
    <t>Subconsultant Expenses</t>
  </si>
  <si>
    <t>Total Subconsultant Expense</t>
  </si>
  <si>
    <t>Total</t>
  </si>
  <si>
    <t>Rounded</t>
  </si>
  <si>
    <t>Prime Subtotal</t>
  </si>
  <si>
    <t>Scope Management</t>
  </si>
  <si>
    <t>Schedule Management</t>
  </si>
  <si>
    <t>Budget Management</t>
  </si>
  <si>
    <t>Communication Plan Development</t>
  </si>
  <si>
    <t>Quality Management Plan</t>
  </si>
  <si>
    <t>Project Meetings</t>
  </si>
  <si>
    <t>STATE Team Meetings</t>
  </si>
  <si>
    <t>Consultant Team Meetings</t>
  </si>
  <si>
    <t>Monthly Progress Reporting and Invoicing</t>
  </si>
  <si>
    <t>Document Management</t>
  </si>
  <si>
    <t>Consultant Co-location Plan</t>
  </si>
  <si>
    <t>Team Direction and Oversight</t>
  </si>
  <si>
    <t>Public and Community Outreach and Engagement</t>
  </si>
  <si>
    <t>Community Engagement Plan (CEP)</t>
  </si>
  <si>
    <t>Graphic Support</t>
  </si>
  <si>
    <t>Open Houses</t>
  </si>
  <si>
    <t>Door to Door Outreach</t>
  </si>
  <si>
    <t>Community Database</t>
  </si>
  <si>
    <t>Mailings</t>
  </si>
  <si>
    <t>Multi Agency Interdisciplinary Stakeholder Advisory (MAISA) Workshops</t>
  </si>
  <si>
    <t>Elected Official Briefings</t>
  </si>
  <si>
    <t>Websites and Social Media</t>
  </si>
  <si>
    <t>Design Control Selection</t>
  </si>
  <si>
    <t>Contributing Factors Analysis</t>
  </si>
  <si>
    <t>Alternatives Development and Evaluation</t>
  </si>
  <si>
    <t>Baseline and Contextual Need Statement</t>
  </si>
  <si>
    <t>Performance Metrics and Targets</t>
  </si>
  <si>
    <t>Traffic Analysis and Data Collection</t>
  </si>
  <si>
    <t>Data Collection</t>
  </si>
  <si>
    <t>Future Forecasts</t>
  </si>
  <si>
    <t>Alternatives Analysis</t>
  </si>
  <si>
    <t>Survey</t>
  </si>
  <si>
    <t>Existing Mapping</t>
  </si>
  <si>
    <t>Control and Datum</t>
  </si>
  <si>
    <t>Topography</t>
  </si>
  <si>
    <t>Utilities Survey</t>
  </si>
  <si>
    <t>Environmental</t>
  </si>
  <si>
    <t>Environmental Management and Support</t>
  </si>
  <si>
    <t>Data Collection and Summary</t>
  </si>
  <si>
    <t>Geologic Hazards Screening</t>
  </si>
  <si>
    <t>Conceptual Foundation Recommendations</t>
  </si>
  <si>
    <t>Preliminary Utility Coordination</t>
  </si>
  <si>
    <t>Civil Preliminary Engineering</t>
  </si>
  <si>
    <t>Data Collection and Review</t>
  </si>
  <si>
    <t>Civil Design Criteria</t>
  </si>
  <si>
    <t>Basis of Design</t>
  </si>
  <si>
    <t>Cost Estimating</t>
  </si>
  <si>
    <t>Initial Quality Control</t>
  </si>
  <si>
    <t>Quality Control Reviews</t>
  </si>
  <si>
    <t>Sr Program Director</t>
  </si>
  <si>
    <t>Sr Proj Mgr</t>
  </si>
  <si>
    <t>Cad</t>
  </si>
  <si>
    <t xml:space="preserve">Automobile </t>
  </si>
  <si>
    <t>Miles</t>
  </si>
  <si>
    <t>$/Mi</t>
  </si>
  <si>
    <t>Copies</t>
  </si>
  <si>
    <t>$/copy</t>
  </si>
  <si>
    <t>Community meetings and Events</t>
  </si>
  <si>
    <t>Practical Design Assessment</t>
  </si>
  <si>
    <t>Existing Conditions 2016 Analysis</t>
  </si>
  <si>
    <t>Environmental Analysis and Summary Memorandum</t>
  </si>
  <si>
    <t>Geotechnical Services</t>
  </si>
  <si>
    <t>Preliminary Engineering/Alternatives Analysis</t>
  </si>
  <si>
    <t>Events</t>
  </si>
  <si>
    <t>$/event</t>
  </si>
  <si>
    <t xml:space="preserve">Parking </t>
  </si>
  <si>
    <t>Parking</t>
  </si>
  <si>
    <t>5.1.1</t>
  </si>
  <si>
    <t>5.1.2</t>
  </si>
  <si>
    <t>5.1.3</t>
  </si>
  <si>
    <t>Y-11834</t>
  </si>
  <si>
    <t>1.6.1</t>
  </si>
  <si>
    <t>1.6.2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</si>
  <si>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</si>
  <si>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</si>
  <si>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</si>
  <si>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</si>
  <si>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</si>
  <si>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</si>
  <si>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</si>
  <si>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</si>
  <si>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Cultural Resources Study</t>
  </si>
  <si>
    <t>Wetland and Stream Assessment</t>
  </si>
  <si>
    <t>Biological Assessment</t>
  </si>
  <si>
    <t>Air Quality Analysis</t>
  </si>
  <si>
    <t>Land Use Analysis</t>
  </si>
  <si>
    <t>Noise Analysis</t>
  </si>
  <si>
    <t>Environmental Justice Analysis</t>
  </si>
  <si>
    <t>Hazardous Materials Analysis</t>
  </si>
  <si>
    <t>Pr Planner</t>
  </si>
  <si>
    <t>Pr Proj Controls</t>
  </si>
  <si>
    <t>Pr Proj Manager</t>
  </si>
  <si>
    <t>Project Manager</t>
  </si>
  <si>
    <t>Sr Engineer</t>
  </si>
  <si>
    <t>Sr Project Engineer</t>
  </si>
  <si>
    <t>Supervising Engineer</t>
  </si>
  <si>
    <t>Pr Designer</t>
  </si>
  <si>
    <t>Vice President</t>
  </si>
  <si>
    <t>Se Construction Engineer</t>
  </si>
  <si>
    <t>Engineer II</t>
  </si>
  <si>
    <t>Program Director</t>
  </si>
  <si>
    <t>Sr Member Tech Staff</t>
  </si>
  <si>
    <t>8.2.1</t>
  </si>
  <si>
    <t>8.2.2</t>
  </si>
  <si>
    <t>8.2.3</t>
  </si>
  <si>
    <t>8.2.4</t>
  </si>
  <si>
    <t>Y-11834
SR 9 /SR 204 PRIME ESTIMATED HOURS</t>
  </si>
  <si>
    <t xml:space="preserve">SR 9 /SR 204 </t>
  </si>
  <si>
    <t>WE-01</t>
  </si>
  <si>
    <t>WE-02</t>
  </si>
  <si>
    <t>WE-03</t>
  </si>
  <si>
    <t>WE-04</t>
  </si>
  <si>
    <t>WE-05</t>
  </si>
  <si>
    <t>WE-06</t>
  </si>
  <si>
    <t>WE-07</t>
  </si>
  <si>
    <t>WE-08</t>
  </si>
  <si>
    <t>WE-09</t>
  </si>
  <si>
    <t>Principal</t>
  </si>
  <si>
    <t>Engineer</t>
  </si>
  <si>
    <t>Sr Civil Engineer</t>
  </si>
  <si>
    <t>Project Design Engineer</t>
  </si>
  <si>
    <t>Admin</t>
  </si>
  <si>
    <t>CAD/GIS Tech</t>
  </si>
  <si>
    <t>CADD Manager</t>
  </si>
  <si>
    <t>Senior Civil Engineer</t>
  </si>
  <si>
    <t>Principal-in-Charge</t>
  </si>
  <si>
    <t>Principal II</t>
  </si>
  <si>
    <t>Technical Principal</t>
  </si>
  <si>
    <t>Senior Associate I</t>
  </si>
  <si>
    <t>Associate I</t>
  </si>
  <si>
    <t>Sr. Operations Modeler</t>
  </si>
  <si>
    <t>Sr. Engineer/Planner IV</t>
  </si>
  <si>
    <t>Sr. Travel Demand Modeler</t>
  </si>
  <si>
    <t>Sr. Engineer/Planner III</t>
  </si>
  <si>
    <t>Sr. Transportation Analyst</t>
  </si>
  <si>
    <t>Engineer/Planner III</t>
  </si>
  <si>
    <t>Analyst</t>
  </si>
  <si>
    <t>Sr. Engineering Technician III</t>
  </si>
  <si>
    <t>Visual Communcations</t>
  </si>
  <si>
    <t>Sr. Administrative Assistant III</t>
  </si>
  <si>
    <t>Administrative</t>
  </si>
  <si>
    <t>Engineer/Planner II</t>
  </si>
  <si>
    <t>Sr Associate I</t>
  </si>
  <si>
    <t>Sr Engineer Planner IV</t>
  </si>
  <si>
    <t>Sr Engineer Planner III</t>
  </si>
  <si>
    <t>Entineer Planner III</t>
  </si>
  <si>
    <t>Engineer Planner II</t>
  </si>
  <si>
    <t>Sr Engineer Tech III</t>
  </si>
  <si>
    <t>Sr Admin Assist III</t>
  </si>
  <si>
    <t>Lead Engineer</t>
  </si>
  <si>
    <t>Design Engineer</t>
  </si>
  <si>
    <t>Accountant</t>
  </si>
  <si>
    <t>Clerical</t>
  </si>
  <si>
    <t>Contracts Admin</t>
  </si>
  <si>
    <t>Hazard Analysis Lead</t>
  </si>
  <si>
    <t>Geotechnical Engineer</t>
  </si>
  <si>
    <t>Hazard Analysis Engineer</t>
  </si>
  <si>
    <t>Sr CADD</t>
  </si>
  <si>
    <t>Word Processing</t>
  </si>
  <si>
    <t>Reproduction</t>
  </si>
  <si>
    <t>Geotech Engineer</t>
  </si>
  <si>
    <t>Geotech Lead</t>
  </si>
  <si>
    <t>Staff</t>
  </si>
  <si>
    <t>Proj Mgr/Geotechnical Lead</t>
  </si>
  <si>
    <t xml:space="preserve">Role </t>
  </si>
  <si>
    <t>Sr Professional III</t>
  </si>
  <si>
    <t>Sr Professional II</t>
  </si>
  <si>
    <t>Professional II</t>
  </si>
  <si>
    <t>Sr Drafter</t>
  </si>
  <si>
    <t>Administration</t>
  </si>
  <si>
    <t>Class</t>
  </si>
  <si>
    <t>Co-Pres</t>
  </si>
  <si>
    <t>Sr Acct Mgr</t>
  </si>
  <si>
    <t>Sr Project Coord</t>
  </si>
  <si>
    <t>Designer</t>
  </si>
  <si>
    <t>Role</t>
  </si>
  <si>
    <t>Co-President</t>
  </si>
  <si>
    <t>Sr Acct Manager</t>
  </si>
  <si>
    <t>Communications Strategy</t>
  </si>
  <si>
    <t>Project Coord</t>
  </si>
  <si>
    <t xml:space="preserve">SUBCONSULTANT </t>
  </si>
  <si>
    <t>Cost Estimator</t>
  </si>
  <si>
    <t>Tranportation Mgr</t>
  </si>
  <si>
    <t>Project Contoller</t>
  </si>
  <si>
    <t>Quality Mgr</t>
  </si>
  <si>
    <t>Design Mgr</t>
  </si>
  <si>
    <t>Desisgner</t>
  </si>
  <si>
    <t>Drainage Eng</t>
  </si>
  <si>
    <t>Structural Design</t>
  </si>
  <si>
    <t>CAD Mgr</t>
  </si>
  <si>
    <t>CAD Tech</t>
  </si>
  <si>
    <t>Vice Pres</t>
  </si>
  <si>
    <t>Sr Member Tech</t>
  </si>
  <si>
    <t>CAD Manager</t>
  </si>
  <si>
    <t>Sr Accountant</t>
  </si>
  <si>
    <t>Admin Assist</t>
  </si>
  <si>
    <t>Sr Associate</t>
  </si>
  <si>
    <t>Human Resources</t>
  </si>
  <si>
    <t>Accounting</t>
  </si>
  <si>
    <t>Director of Design</t>
  </si>
  <si>
    <t>Principal in Charge</t>
  </si>
  <si>
    <t>Sr Scientist</t>
  </si>
  <si>
    <t>Proj Scientist</t>
  </si>
  <si>
    <t>Staff Scientist</t>
  </si>
  <si>
    <t>Project Scientist</t>
  </si>
  <si>
    <t>Environmental Pr Mgr</t>
  </si>
  <si>
    <t>Permitting/wetland/ESA</t>
  </si>
  <si>
    <t>Permittint/wetland/ESA</t>
  </si>
  <si>
    <t>Wetlands/SEPA/NEPT</t>
  </si>
  <si>
    <t>Permitting/ESA</t>
  </si>
  <si>
    <t>Pr Technical</t>
  </si>
  <si>
    <t>Proj Mgr</t>
  </si>
  <si>
    <t>Sr Drainage Eng</t>
  </si>
  <si>
    <t>Proj Eng/Sr Eng</t>
  </si>
  <si>
    <t>Proj/Design Eng</t>
  </si>
  <si>
    <t>Drainage Design</t>
  </si>
  <si>
    <t>Sr CAD Drafter</t>
  </si>
  <si>
    <t>CAD Drafter</t>
  </si>
  <si>
    <t>Admin/Tech Editor</t>
  </si>
  <si>
    <t>Admin / Accounting</t>
  </si>
  <si>
    <t>Survey Tech / Drafter</t>
  </si>
  <si>
    <t>Surveyor</t>
  </si>
  <si>
    <t>Jr Engineer</t>
  </si>
  <si>
    <t>Project Engineer</t>
  </si>
  <si>
    <t>Prof Land Surveyor</t>
  </si>
  <si>
    <t>Survey Proj Mgr</t>
  </si>
  <si>
    <t>Project Principal</t>
  </si>
  <si>
    <t>Drafter</t>
  </si>
  <si>
    <t>Survey Technician / Drafter</t>
  </si>
  <si>
    <t>Basemapping</t>
  </si>
  <si>
    <t>Junior Engineer</t>
  </si>
  <si>
    <t>St Survey Lead</t>
  </si>
  <si>
    <t>Professional Land Surveyor</t>
  </si>
  <si>
    <t>Survey Review</t>
  </si>
  <si>
    <t>Survey Project Manager</t>
  </si>
  <si>
    <t>SUBCONSULTANT - Data Traffic Gathering</t>
  </si>
  <si>
    <t>Firm Name:  DATA TRAFFIC GATHERING</t>
  </si>
  <si>
    <t>Accting</t>
  </si>
  <si>
    <t>Senior Historian</t>
  </si>
  <si>
    <t>Sr Historian</t>
  </si>
  <si>
    <t>Project Mgr</t>
  </si>
  <si>
    <t>Proj Assist</t>
  </si>
  <si>
    <t>Design</t>
  </si>
  <si>
    <t>Preliminary Alternative Design</t>
  </si>
  <si>
    <t>8.3.1</t>
  </si>
  <si>
    <t>Conceptual (5%) Plans</t>
  </si>
  <si>
    <t>8.3.2</t>
  </si>
  <si>
    <t>Internal Team Coordination</t>
  </si>
  <si>
    <t>8.3.3</t>
  </si>
  <si>
    <t>CAD Support for WE 2.8</t>
  </si>
  <si>
    <t>CAD/Computer</t>
  </si>
  <si>
    <t>$/hour</t>
  </si>
  <si>
    <t>EDR Radius Map Report</t>
  </si>
  <si>
    <t>Airphoto Review</t>
  </si>
  <si>
    <t>Raw</t>
  </si>
  <si>
    <t>OH</t>
  </si>
  <si>
    <t>Fee</t>
  </si>
  <si>
    <t>Burdened</t>
  </si>
  <si>
    <t>Parsons</t>
  </si>
  <si>
    <t>Sr IT Analyst</t>
  </si>
  <si>
    <t>Sr Admin Asst</t>
  </si>
  <si>
    <t>3D Laser Scanner Usage</t>
  </si>
  <si>
    <t>Day</t>
  </si>
  <si>
    <t>$/day</t>
  </si>
  <si>
    <t>Other Direct Costs</t>
  </si>
  <si>
    <t>Total Labor</t>
  </si>
  <si>
    <t>Total Estimate</t>
  </si>
  <si>
    <t>Community Briefings</t>
  </si>
  <si>
    <t>Traffic Counts</t>
  </si>
  <si>
    <t>Advance Traffic Control</t>
  </si>
  <si>
    <t>Est. based on two mailings x 2,000 ea at $.40/ea</t>
  </si>
  <si>
    <t>Open House display boards &amp; handouts + doorhangers</t>
  </si>
  <si>
    <t>Flight</t>
  </si>
  <si>
    <t>Rental Car</t>
  </si>
  <si>
    <t>2 day rental @ $75/day = $150</t>
  </si>
  <si>
    <t>Fuel</t>
  </si>
  <si>
    <t>Hotel</t>
  </si>
  <si>
    <t>Meals</t>
  </si>
  <si>
    <t>Project Management Plan</t>
  </si>
  <si>
    <t>1.4.1</t>
  </si>
  <si>
    <t>1.4.2</t>
  </si>
  <si>
    <t>Traffic control (TMA trucks, etc.)</t>
  </si>
  <si>
    <t>Agreement Number
Project Name ESTIMATED HOURS RECAP</t>
  </si>
  <si>
    <t>Agreement Number
Project Name ESTIMATED FEE RECAP</t>
  </si>
  <si>
    <t>Agreement Number
Project Name PRIME ESTIMATED HOURS</t>
  </si>
  <si>
    <t xml:space="preserve">Agreement Number </t>
  </si>
  <si>
    <t>Project Name</t>
  </si>
  <si>
    <t>Agreement Number</t>
  </si>
  <si>
    <t xml:space="preserve">Prime Consultant - </t>
  </si>
  <si>
    <t>Sub 1</t>
  </si>
  <si>
    <t>Sub 2</t>
  </si>
  <si>
    <t>Sub 3</t>
  </si>
  <si>
    <t>Sub 4</t>
  </si>
  <si>
    <t>Sub 5</t>
  </si>
  <si>
    <t>Sub 6</t>
  </si>
  <si>
    <t xml:space="preserve">Sub 7 </t>
  </si>
  <si>
    <t>Sub 7</t>
  </si>
  <si>
    <t>PRIME CONSULTANT</t>
  </si>
  <si>
    <t xml:space="preserve">    Subconsultant 1</t>
  </si>
  <si>
    <t xml:space="preserve">    Subconsultant 2</t>
  </si>
  <si>
    <t xml:space="preserve">    Subconsultant 3</t>
  </si>
  <si>
    <t xml:space="preserve">    Subconsultant 4</t>
  </si>
  <si>
    <t xml:space="preserve">    Subconsultant 5</t>
  </si>
  <si>
    <t xml:space="preserve">    Subconsultant 6</t>
  </si>
  <si>
    <t xml:space="preserve">    Subconsultant 7</t>
  </si>
  <si>
    <t>Agreement Number
Project Name SUBCONSULTANT 1 ESTIMATED HOURS</t>
  </si>
  <si>
    <t>SUBCONSULTANT  1 - Public Affairs</t>
  </si>
  <si>
    <t>SUBCONSULTANT 1 -- PUBLIC AFFAIRS</t>
  </si>
  <si>
    <t>Firm Name:   SUB 1</t>
  </si>
  <si>
    <t>SUBCONSULTANT 2 -- Traffic</t>
  </si>
  <si>
    <t>Firm Name:   SUB 2</t>
  </si>
  <si>
    <t>SUBCONSULTANT 3 -- Environmental</t>
  </si>
  <si>
    <t>Agreement Number
Project Name SUBCONSULTANT 3 ESTIMATED HOURS</t>
  </si>
  <si>
    <t>SUBCONSULTANT 3--  Environmental</t>
  </si>
  <si>
    <t>Agreement Number
Project Name SUBCONSULTANT 4 ESTIMATED HOURS</t>
  </si>
  <si>
    <t>SUBCONSULTANT 4  - Civil Cost Estimating</t>
  </si>
  <si>
    <t>SUBCONSULTANT 4 -- CIVIL COST ESTIMATING</t>
  </si>
  <si>
    <t>Agreement Number
Project Name SUBCONSULTANT 5 ESTIMATED HOURS</t>
  </si>
  <si>
    <t>SUBCONSULTANT 5 - Alternatives Analysis</t>
  </si>
  <si>
    <t>SUBCONSULTANT 5-- Engineering Alternatives Analysis</t>
  </si>
  <si>
    <t>Firm Name:  SUB 5</t>
  </si>
  <si>
    <t xml:space="preserve">SUBCONSULTANT 6 -- GEOTECHNICAL </t>
  </si>
  <si>
    <t>Firm Name:   SUB 6</t>
  </si>
  <si>
    <t>Agreement Number
Project Name SUBCONSULTANT 7 ESTIMATED HOURS</t>
  </si>
  <si>
    <t>SUBCONSULTANT 7 - SURVEY</t>
  </si>
  <si>
    <t>SUBCONSULTANT 7 -- SURVEYING</t>
  </si>
  <si>
    <t>Firm Name:  SUB 7</t>
  </si>
  <si>
    <t>Agreement Number
Project Name SUBCONSULTANT 6 - ESTIMATED HOURS</t>
  </si>
  <si>
    <t>SUBCONSULTANT 6 - GEOTECHNICAL</t>
  </si>
  <si>
    <t>Firm Name: SUB 4</t>
  </si>
  <si>
    <t>Firm Name:   SUB 3</t>
  </si>
  <si>
    <t>Agreement Number
Project Name SUBCONSULTANT 2 ESTIMATED HOURS</t>
  </si>
  <si>
    <t>SUBCONSULTANT  2 - Traffic</t>
  </si>
  <si>
    <t xml:space="preserve">     </t>
  </si>
  <si>
    <t>Prime Consultant  and subs</t>
  </si>
  <si>
    <t xml:space="preserve">Prime Consultant and subs </t>
  </si>
  <si>
    <t>Prime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</si>
</sst>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trike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0" xfId="4" applyFont="1"/>
    <xf numFmtId="5" fontId="3" fillId="0" borderId="0" xfId="4" applyNumberFormat="1" applyFont="1"/>
    <xf numFmtId="0" fontId="8" fillId="0" borderId="0" xfId="4" applyFont="1"/>
    <xf numFmtId="0" fontId="8" fillId="0" borderId="0" xfId="4" applyFont="1" applyProtection="1"/>
    <xf numFmtId="0" fontId="3" fillId="0" borderId="0" xfId="4" applyFont="1" applyProtection="1"/>
    <xf numFmtId="5" fontId="3" fillId="0" borderId="0" xfId="4" applyNumberFormat="1" applyFont="1" applyProtection="1"/>
    <xf numFmtId="0" fontId="8" fillId="0" borderId="7" xfId="4" applyFont="1" applyBorder="1" applyProtection="1"/>
    <xf numFmtId="0" fontId="8" fillId="0" borderId="7" xfId="4" applyFont="1" applyBorder="1" applyAlignment="1" applyProtection="1">
      <alignment horizontal="center"/>
    </xf>
    <xf numFmtId="0" fontId="8" fillId="0" borderId="7" xfId="4" applyFont="1" applyBorder="1" applyAlignment="1" applyProtection="1">
      <alignment horizontal="right"/>
    </xf>
    <xf numFmtId="0" fontId="8" fillId="0" borderId="7" xfId="4" quotePrefix="1" applyFont="1" applyBorder="1" applyAlignment="1" applyProtection="1">
      <alignment horizontal="center"/>
    </xf>
    <xf numFmtId="5" fontId="8" fillId="0" borderId="7" xfId="4" applyNumberFormat="1" applyFont="1" applyBorder="1" applyAlignment="1" applyProtection="1">
      <alignment horizontal="center"/>
    </xf>
    <xf numFmtId="1" fontId="9" fillId="0" borderId="0" xfId="4" applyNumberFormat="1" applyFont="1" applyProtection="1"/>
    <xf numFmtId="0" fontId="9" fillId="0" borderId="0" xfId="4" applyFont="1" applyProtection="1"/>
    <xf numFmtId="44" fontId="9" fillId="0" borderId="0" xfId="2" applyFont="1" applyProtection="1"/>
    <xf numFmtId="44" fontId="9" fillId="0" borderId="0" xfId="4" applyNumberFormat="1" applyFont="1" applyProtection="1"/>
    <xf numFmtId="0" fontId="9" fillId="0" borderId="0" xfId="4" applyFont="1" applyBorder="1" applyProtection="1"/>
    <xf numFmtId="1" fontId="9" fillId="0" borderId="0" xfId="4" applyNumberFormat="1" applyFont="1" applyBorder="1" applyProtection="1"/>
    <xf numFmtId="44" fontId="9" fillId="0" borderId="7" xfId="2" applyFont="1" applyBorder="1" applyProtection="1"/>
    <xf numFmtId="0" fontId="9" fillId="0" borderId="0" xfId="4" applyFont="1" applyBorder="1" applyAlignment="1" applyProtection="1">
      <alignment horizontal="right"/>
    </xf>
    <xf numFmtId="1" fontId="9" fillId="0" borderId="8" xfId="4" applyNumberFormat="1" applyFont="1" applyBorder="1" applyProtection="1"/>
    <xf numFmtId="0" fontId="8" fillId="0" borderId="0" xfId="4" applyFont="1" applyBorder="1" applyAlignment="1" applyProtection="1">
      <alignment horizontal="right"/>
    </xf>
    <xf numFmtId="44" fontId="8" fillId="0" borderId="0" xfId="2" applyFont="1" applyProtection="1"/>
    <xf numFmtId="164" fontId="8" fillId="0" borderId="0" xfId="2" applyNumberFormat="1" applyFont="1" applyProtection="1"/>
    <xf numFmtId="0" fontId="9" fillId="0" borderId="7" xfId="4" applyFont="1" applyBorder="1" applyProtection="1"/>
    <xf numFmtId="164" fontId="8" fillId="0" borderId="7" xfId="2" applyNumberFormat="1" applyFont="1" applyBorder="1" applyProtection="1"/>
    <xf numFmtId="164" fontId="9" fillId="0" borderId="7" xfId="2" applyNumberFormat="1" applyFont="1" applyBorder="1" applyProtection="1"/>
    <xf numFmtId="5" fontId="9" fillId="0" borderId="0" xfId="4" applyNumberFormat="1" applyFont="1" applyProtection="1"/>
    <xf numFmtId="0" fontId="9" fillId="0" borderId="0" xfId="4" applyFont="1" applyBorder="1" applyProtection="1">
      <protection locked="0"/>
    </xf>
    <xf numFmtId="3" fontId="9" fillId="0" borderId="0" xfId="4" applyNumberFormat="1" applyFont="1" applyFill="1" applyProtection="1">
      <protection locked="0"/>
    </xf>
    <xf numFmtId="44" fontId="9" fillId="0" borderId="0" xfId="2" applyFont="1" applyBorder="1" applyProtection="1">
      <protection locked="0"/>
    </xf>
    <xf numFmtId="0" fontId="9" fillId="0" borderId="0" xfId="4" quotePrefix="1" applyFont="1" applyBorder="1" applyProtection="1">
      <protection locked="0"/>
    </xf>
    <xf numFmtId="0" fontId="9" fillId="0" borderId="7" xfId="4" applyFont="1" applyBorder="1" applyProtection="1">
      <protection locked="0"/>
    </xf>
    <xf numFmtId="166" fontId="9" fillId="0" borderId="7" xfId="1" applyNumberFormat="1" applyFont="1" applyFill="1" applyBorder="1" applyProtection="1">
      <protection locked="0"/>
    </xf>
    <xf numFmtId="0" fontId="6" fillId="0" borderId="0" xfId="4" applyFont="1"/>
    <xf numFmtId="164" fontId="2" fillId="0" borderId="4" xfId="4" applyNumberFormat="1" applyFont="1" applyBorder="1"/>
    <xf numFmtId="166" fontId="3" fillId="0" borderId="0" xfId="0" applyNumberFormat="1" applyFont="1"/>
    <xf numFmtId="166" fontId="3" fillId="0" borderId="0" xfId="1" applyNumberFormat="1" applyFont="1"/>
    <xf numFmtId="166" fontId="3" fillId="0" borderId="0" xfId="1" applyNumberFormat="1" applyFont="1" applyAlignment="1">
      <alignment horizontal="center"/>
    </xf>
    <xf numFmtId="164" fontId="8" fillId="0" borderId="0" xfId="2" applyNumberFormat="1" applyFont="1" applyBorder="1" applyProtection="1"/>
    <xf numFmtId="164" fontId="9" fillId="0" borderId="0" xfId="2" applyNumberFormat="1" applyFont="1" applyProtection="1"/>
    <xf numFmtId="0" fontId="7" fillId="0" borderId="0" xfId="0" applyFont="1"/>
    <xf numFmtId="0" fontId="6" fillId="0" borderId="0" xfId="0" applyFont="1"/>
    <xf numFmtId="0" fontId="6" fillId="0" borderId="0" xfId="4" applyFont="1" applyProtection="1"/>
    <xf numFmtId="10" fontId="9" fillId="2" borderId="0" xfId="3" applyNumberFormat="1" applyFont="1" applyFill="1" applyProtection="1"/>
    <xf numFmtId="165" fontId="9" fillId="2" borderId="0" xfId="3" applyNumberFormat="1" applyFont="1" applyFill="1" applyBorder="1" applyProtection="1"/>
    <xf numFmtId="44" fontId="9" fillId="2" borderId="0" xfId="2" applyFont="1" applyFill="1" applyProtection="1"/>
    <xf numFmtId="0" fontId="8" fillId="0" borderId="7" xfId="4" applyFont="1" applyFill="1" applyBorder="1" applyProtection="1"/>
    <xf numFmtId="0" fontId="8" fillId="0" borderId="7" xfId="4" applyFont="1" applyFill="1" applyBorder="1" applyAlignment="1" applyProtection="1">
      <alignment horizontal="center"/>
    </xf>
    <xf numFmtId="0" fontId="8" fillId="0" borderId="7" xfId="4" applyFont="1" applyFill="1" applyBorder="1" applyAlignment="1" applyProtection="1">
      <alignment horizontal="right"/>
    </xf>
    <xf numFmtId="0" fontId="9" fillId="0" borderId="0" xfId="4" applyFont="1" applyFill="1" applyProtection="1"/>
    <xf numFmtId="1" fontId="9" fillId="0" borderId="0" xfId="4" applyNumberFormat="1" applyFont="1" applyFill="1" applyProtection="1"/>
    <xf numFmtId="0" fontId="9" fillId="0" borderId="0" xfId="4" applyFont="1" applyFill="1" applyBorder="1" applyProtection="1"/>
    <xf numFmtId="1" fontId="9" fillId="0" borderId="0" xfId="4" applyNumberFormat="1" applyFont="1" applyFill="1" applyBorder="1" applyProtection="1"/>
    <xf numFmtId="0" fontId="9" fillId="0" borderId="0" xfId="4" applyFont="1" applyFill="1" applyBorder="1" applyAlignment="1" applyProtection="1">
      <alignment horizontal="right"/>
    </xf>
    <xf numFmtId="1" fontId="9" fillId="0" borderId="8" xfId="4" applyNumberFormat="1" applyFont="1" applyFill="1" applyBorder="1" applyProtection="1"/>
    <xf numFmtId="0" fontId="8" fillId="0" borderId="0" xfId="4" applyFont="1" applyFill="1" applyBorder="1" applyAlignment="1" applyProtection="1">
      <alignment horizontal="right"/>
    </xf>
    <xf numFmtId="0" fontId="9" fillId="0" borderId="7" xfId="4" applyFont="1" applyFill="1" applyBorder="1" applyProtection="1"/>
    <xf numFmtId="0" fontId="9" fillId="0" borderId="0" xfId="4" applyFont="1" applyFill="1" applyBorder="1" applyProtection="1">
      <protection locked="0"/>
    </xf>
    <xf numFmtId="164" fontId="9" fillId="0" borderId="0" xfId="2" applyNumberFormat="1" applyFont="1" applyBorder="1" applyProtection="1"/>
    <xf numFmtId="0" fontId="9" fillId="2" borderId="9" xfId="4" applyFont="1" applyFill="1" applyBorder="1" applyProtection="1">
      <protection locked="0"/>
    </xf>
    <xf numFmtId="0" fontId="9" fillId="0" borderId="10" xfId="4" applyFont="1" applyBorder="1" applyProtection="1">
      <protection locked="0"/>
    </xf>
    <xf numFmtId="44" fontId="9" fillId="0" borderId="9" xfId="2" applyFont="1" applyBorder="1" applyProtection="1">
      <protection locked="0"/>
    </xf>
    <xf numFmtId="44" fontId="9" fillId="0" borderId="10" xfId="2" applyFont="1" applyBorder="1" applyProtection="1">
      <protection locked="0"/>
    </xf>
    <xf numFmtId="0" fontId="9" fillId="0" borderId="10" xfId="4" applyFont="1" applyFill="1" applyBorder="1" applyProtection="1">
      <protection locked="0"/>
    </xf>
    <xf numFmtId="3" fontId="9" fillId="0" borderId="7" xfId="4" applyNumberFormat="1" applyFont="1" applyFill="1" applyBorder="1" applyProtection="1">
      <protection locked="0"/>
    </xf>
    <xf numFmtId="0" fontId="9" fillId="0" borderId="7" xfId="4" quotePrefix="1" applyFont="1" applyBorder="1" applyProtection="1">
      <protection locked="0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4" fontId="9" fillId="2" borderId="9" xfId="2" applyFont="1" applyFill="1" applyBorder="1" applyProtection="1">
      <protection locked="0"/>
    </xf>
    <xf numFmtId="44" fontId="9" fillId="0" borderId="10" xfId="2" applyFont="1" applyFill="1" applyBorder="1" applyProtection="1">
      <protection locked="0"/>
    </xf>
    <xf numFmtId="0" fontId="4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3" borderId="14" xfId="0" applyFont="1" applyFill="1" applyBorder="1" applyAlignment="1">
      <alignment horizontal="justify"/>
    </xf>
    <xf numFmtId="0" fontId="4" fillId="3" borderId="15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4" fillId="3" borderId="16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5" fillId="0" borderId="16" xfId="0" applyFont="1" applyBorder="1"/>
    <xf numFmtId="0" fontId="3" fillId="0" borderId="16" xfId="0" applyFont="1" applyBorder="1"/>
    <xf numFmtId="2" fontId="3" fillId="0" borderId="15" xfId="0" applyNumberFormat="1" applyFont="1" applyBorder="1"/>
    <xf numFmtId="0" fontId="4" fillId="0" borderId="14" xfId="0" applyFont="1" applyBorder="1"/>
    <xf numFmtId="0" fontId="3" fillId="0" borderId="15" xfId="0" applyFont="1" applyFill="1" applyBorder="1"/>
    <xf numFmtId="167" fontId="3" fillId="0" borderId="15" xfId="0" applyNumberFormat="1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8" xfId="0" applyFont="1" applyFill="1" applyBorder="1" applyAlignment="1">
      <alignment horizontal="right"/>
    </xf>
    <xf numFmtId="0" fontId="6" fillId="0" borderId="19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44" fontId="9" fillId="0" borderId="10" xfId="5" applyFont="1" applyFill="1" applyBorder="1" applyProtection="1">
      <protection locked="0"/>
    </xf>
    <xf numFmtId="0" fontId="3" fillId="0" borderId="14" xfId="0" applyFont="1" applyFill="1" applyBorder="1"/>
    <xf numFmtId="0" fontId="0" fillId="0" borderId="0" xfId="0" applyFill="1"/>
    <xf numFmtId="0" fontId="9" fillId="0" borderId="9" xfId="4" applyFont="1" applyFill="1" applyBorder="1" applyProtection="1">
      <protection locked="0"/>
    </xf>
    <xf numFmtId="165" fontId="9" fillId="0" borderId="0" xfId="3" applyNumberFormat="1" applyFont="1" applyFill="1" applyBorder="1" applyProtection="1"/>
    <xf numFmtId="43" fontId="3" fillId="0" borderId="0" xfId="1" applyFont="1"/>
    <xf numFmtId="166" fontId="0" fillId="0" borderId="0" xfId="1" applyNumberFormat="1" applyFont="1"/>
    <xf numFmtId="166" fontId="4" fillId="0" borderId="4" xfId="1" applyNumberFormat="1" applyFont="1" applyBorder="1" applyAlignment="1">
      <alignment horizontal="center" wrapText="1"/>
    </xf>
    <xf numFmtId="166" fontId="4" fillId="3" borderId="16" xfId="1" applyNumberFormat="1" applyFont="1" applyFill="1" applyBorder="1"/>
    <xf numFmtId="166" fontId="3" fillId="0" borderId="16" xfId="1" applyNumberFormat="1" applyFont="1" applyBorder="1"/>
    <xf numFmtId="166" fontId="6" fillId="0" borderId="19" xfId="1" applyNumberFormat="1" applyFont="1" applyBorder="1"/>
    <xf numFmtId="44" fontId="0" fillId="0" borderId="0" xfId="0" applyNumberFormat="1"/>
    <xf numFmtId="44" fontId="4" fillId="0" borderId="0" xfId="0" applyNumberFormat="1" applyFont="1"/>
    <xf numFmtId="166" fontId="3" fillId="0" borderId="13" xfId="1" applyNumberFormat="1" applyFont="1" applyBorder="1"/>
    <xf numFmtId="166" fontId="3" fillId="3" borderId="16" xfId="1" applyNumberFormat="1" applyFont="1" applyFill="1" applyBorder="1"/>
    <xf numFmtId="0" fontId="12" fillId="0" borderId="0" xfId="0" applyFont="1"/>
    <xf numFmtId="0" fontId="4" fillId="0" borderId="20" xfId="0" applyFont="1" applyBorder="1"/>
    <xf numFmtId="0" fontId="4" fillId="0" borderId="8" xfId="0" applyFont="1" applyBorder="1"/>
    <xf numFmtId="0" fontId="4" fillId="0" borderId="8" xfId="0" applyFont="1" applyFill="1" applyBorder="1" applyAlignment="1">
      <alignment horizontal="right"/>
    </xf>
    <xf numFmtId="166" fontId="4" fillId="0" borderId="21" xfId="1" applyNumberFormat="1" applyFont="1" applyBorder="1"/>
    <xf numFmtId="0" fontId="12" fillId="0" borderId="22" xfId="0" applyFont="1" applyBorder="1"/>
    <xf numFmtId="0" fontId="12" fillId="0" borderId="23" xfId="0" applyFont="1" applyBorder="1"/>
    <xf numFmtId="0" fontId="12" fillId="0" borderId="23" xfId="0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44" fontId="12" fillId="0" borderId="23" xfId="0" applyNumberFormat="1" applyFont="1" applyBorder="1"/>
    <xf numFmtId="0" fontId="13" fillId="0" borderId="26" xfId="0" applyFont="1" applyBorder="1" applyAlignment="1">
      <alignment horizontal="right" indent="1"/>
    </xf>
    <xf numFmtId="166" fontId="13" fillId="0" borderId="26" xfId="0" applyNumberFormat="1" applyFont="1" applyBorder="1"/>
    <xf numFmtId="44" fontId="12" fillId="0" borderId="24" xfId="0" applyNumberFormat="1" applyFont="1" applyBorder="1"/>
    <xf numFmtId="0" fontId="3" fillId="0" borderId="16" xfId="0" applyFont="1" applyBorder="1"/>
    <xf numFmtId="0" fontId="0" fillId="0" borderId="0" xfId="0"/>
    <xf numFmtId="0" fontId="3" fillId="0" borderId="16" xfId="0" applyFont="1" applyBorder="1"/>
    <xf numFmtId="9" fontId="0" fillId="0" borderId="0" xfId="3" applyFont="1"/>
    <xf numFmtId="0" fontId="3" fillId="0" borderId="16" xfId="0" applyFont="1" applyBorder="1" applyAlignment="1">
      <alignment horizontal="right"/>
    </xf>
    <xf numFmtId="9" fontId="0" fillId="0" borderId="0" xfId="0" applyNumberFormat="1"/>
    <xf numFmtId="166" fontId="0" fillId="0" borderId="0" xfId="0" applyNumberFormat="1"/>
    <xf numFmtId="44" fontId="12" fillId="0" borderId="0" xfId="0" applyNumberFormat="1" applyFont="1"/>
    <xf numFmtId="166" fontId="3" fillId="0" borderId="14" xfId="1" applyNumberFormat="1" applyFont="1" applyBorder="1"/>
    <xf numFmtId="0" fontId="3" fillId="0" borderId="0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4" xfId="0" applyFont="1" applyFill="1" applyBorder="1"/>
    <xf numFmtId="0" fontId="3" fillId="0" borderId="16" xfId="0" applyFont="1" applyFill="1" applyBorder="1"/>
    <xf numFmtId="0" fontId="0" fillId="0" borderId="0" xfId="0" applyFill="1" applyBorder="1"/>
    <xf numFmtId="166" fontId="3" fillId="0" borderId="16" xfId="1" applyNumberFormat="1" applyFont="1" applyFill="1" applyBorder="1"/>
    <xf numFmtId="166" fontId="0" fillId="0" borderId="0" xfId="1" applyNumberFormat="1" applyFont="1" applyFill="1"/>
    <xf numFmtId="0" fontId="3" fillId="0" borderId="6" xfId="0" applyFont="1" applyFill="1" applyBorder="1"/>
    <xf numFmtId="166" fontId="4" fillId="0" borderId="4" xfId="1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4" xfId="0" applyFont="1" applyFill="1" applyBorder="1" applyAlignment="1">
      <alignment horizontal="justify"/>
    </xf>
    <xf numFmtId="0" fontId="4" fillId="0" borderId="15" xfId="0" applyFont="1" applyFill="1" applyBorder="1"/>
    <xf numFmtId="166" fontId="4" fillId="0" borderId="16" xfId="1" applyNumberFormat="1" applyFont="1" applyFill="1" applyBorder="1"/>
    <xf numFmtId="0" fontId="0" fillId="0" borderId="5" xfId="0" applyFill="1" applyBorder="1" applyAlignment="1"/>
    <xf numFmtId="0" fontId="10" fillId="0" borderId="7" xfId="0" applyFont="1" applyFill="1" applyBorder="1" applyAlignment="1">
      <alignment horizontal="center"/>
    </xf>
    <xf numFmtId="0" fontId="8" fillId="0" borderId="7" xfId="4" quotePrefix="1" applyFont="1" applyFill="1" applyBorder="1" applyAlignment="1" applyProtection="1">
      <alignment horizontal="center"/>
    </xf>
    <xf numFmtId="5" fontId="8" fillId="0" borderId="7" xfId="4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4" fontId="9" fillId="0" borderId="0" xfId="2" applyFont="1" applyFill="1" applyProtection="1"/>
    <xf numFmtId="44" fontId="9" fillId="0" borderId="0" xfId="4" applyNumberFormat="1" applyFont="1" applyFill="1" applyProtection="1"/>
    <xf numFmtId="44" fontId="9" fillId="0" borderId="0" xfId="2" applyFont="1" applyFill="1" applyBorder="1" applyProtection="1"/>
    <xf numFmtId="44" fontId="9" fillId="0" borderId="7" xfId="2" applyFont="1" applyFill="1" applyBorder="1" applyProtection="1"/>
    <xf numFmtId="0" fontId="0" fillId="0" borderId="0" xfId="0" applyFill="1" applyAlignment="1">
      <alignment horizontal="left"/>
    </xf>
    <xf numFmtId="0" fontId="3" fillId="0" borderId="0" xfId="4" applyFont="1" applyFill="1" applyProtection="1"/>
    <xf numFmtId="0" fontId="8" fillId="0" borderId="0" xfId="4" applyFont="1" applyFill="1" applyProtection="1"/>
    <xf numFmtId="44" fontId="8" fillId="0" borderId="0" xfId="2" applyFont="1" applyFill="1" applyProtection="1"/>
    <xf numFmtId="164" fontId="8" fillId="0" borderId="0" xfId="2" applyNumberFormat="1" applyFont="1" applyFill="1" applyProtection="1"/>
    <xf numFmtId="164" fontId="8" fillId="0" borderId="7" xfId="2" applyNumberFormat="1" applyFont="1" applyFill="1" applyBorder="1" applyProtection="1"/>
    <xf numFmtId="10" fontId="9" fillId="0" borderId="0" xfId="3" applyNumberFormat="1" applyFont="1" applyFill="1" applyProtection="1"/>
    <xf numFmtId="164" fontId="9" fillId="0" borderId="7" xfId="2" applyNumberFormat="1" applyFont="1" applyFill="1" applyBorder="1" applyProtection="1"/>
    <xf numFmtId="5" fontId="9" fillId="0" borderId="0" xfId="4" applyNumberFormat="1" applyFont="1" applyFill="1" applyProtection="1"/>
    <xf numFmtId="44" fontId="9" fillId="0" borderId="0" xfId="2" applyFont="1" applyFill="1" applyBorder="1" applyProtection="1">
      <protection locked="0"/>
    </xf>
    <xf numFmtId="0" fontId="9" fillId="0" borderId="0" xfId="4" quotePrefix="1" applyFont="1" applyFill="1" applyBorder="1" applyProtection="1">
      <protection locked="0"/>
    </xf>
    <xf numFmtId="6" fontId="9" fillId="0" borderId="0" xfId="2" applyNumberFormat="1" applyFont="1" applyFill="1" applyBorder="1" applyProtection="1">
      <protection locked="0"/>
    </xf>
    <xf numFmtId="8" fontId="0" fillId="0" borderId="0" xfId="0" applyNumberFormat="1" applyFill="1"/>
    <xf numFmtId="44" fontId="9" fillId="0" borderId="9" xfId="2" applyFont="1" applyFill="1" applyBorder="1" applyProtection="1">
      <protection locked="0"/>
    </xf>
    <xf numFmtId="0" fontId="9" fillId="0" borderId="7" xfId="4" applyFont="1" applyFill="1" applyBorder="1" applyProtection="1">
      <protection locked="0"/>
    </xf>
    <xf numFmtId="0" fontId="9" fillId="0" borderId="7" xfId="4" quotePrefix="1" applyFont="1" applyFill="1" applyBorder="1" applyProtection="1">
      <protection locked="0"/>
    </xf>
    <xf numFmtId="1" fontId="9" fillId="0" borderId="7" xfId="4" applyNumberFormat="1" applyFont="1" applyFill="1" applyBorder="1" applyProtection="1">
      <protection locked="0"/>
    </xf>
    <xf numFmtId="44" fontId="9" fillId="0" borderId="7" xfId="2" applyFont="1" applyFill="1" applyBorder="1" applyProtection="1">
      <protection locked="0"/>
    </xf>
    <xf numFmtId="44" fontId="9" fillId="0" borderId="7" xfId="4" applyNumberFormat="1" applyFont="1" applyFill="1" applyBorder="1" applyProtection="1">
      <protection locked="0"/>
    </xf>
    <xf numFmtId="0" fontId="3" fillId="0" borderId="0" xfId="4" applyFont="1" applyFill="1"/>
    <xf numFmtId="0" fontId="8" fillId="0" borderId="8" xfId="4" applyFont="1" applyFill="1" applyBorder="1" applyAlignment="1" applyProtection="1">
      <alignment horizontal="right"/>
    </xf>
    <xf numFmtId="42" fontId="9" fillId="0" borderId="0" xfId="2" applyNumberFormat="1" applyFont="1" applyFill="1" applyProtection="1"/>
    <xf numFmtId="9" fontId="9" fillId="0" borderId="0" xfId="4" applyNumberFormat="1" applyFont="1" applyFill="1" applyProtection="1"/>
    <xf numFmtId="1" fontId="8" fillId="0" borderId="0" xfId="4" applyNumberFormat="1" applyFont="1" applyFill="1" applyProtection="1"/>
    <xf numFmtId="42" fontId="8" fillId="0" borderId="0" xfId="1" applyNumberFormat="1" applyFont="1" applyFill="1" applyBorder="1" applyProtection="1"/>
    <xf numFmtId="42" fontId="9" fillId="0" borderId="7" xfId="2" applyNumberFormat="1" applyFont="1" applyFill="1" applyBorder="1" applyProtection="1"/>
    <xf numFmtId="42" fontId="3" fillId="0" borderId="0" xfId="4" applyNumberFormat="1" applyFont="1" applyFill="1"/>
    <xf numFmtId="0" fontId="8" fillId="0" borderId="0" xfId="4" applyFont="1" applyFill="1"/>
    <xf numFmtId="0" fontId="6" fillId="0" borderId="0" xfId="4" applyFont="1" applyFill="1" applyProtection="1"/>
    <xf numFmtId="5" fontId="3" fillId="0" borderId="0" xfId="4" applyNumberFormat="1" applyFont="1" applyFill="1"/>
    <xf numFmtId="0" fontId="6" fillId="0" borderId="0" xfId="4" applyFont="1" applyFill="1"/>
    <xf numFmtId="164" fontId="2" fillId="0" borderId="4" xfId="4" applyNumberFormat="1" applyFont="1" applyFill="1" applyBorder="1"/>
    <xf numFmtId="164" fontId="9" fillId="0" borderId="0" xfId="2" applyNumberFormat="1" applyFont="1" applyFill="1" applyBorder="1" applyProtection="1"/>
    <xf numFmtId="164" fontId="8" fillId="0" borderId="0" xfId="2" applyNumberFormat="1" applyFont="1" applyFill="1" applyBorder="1" applyProtection="1"/>
    <xf numFmtId="164" fontId="9" fillId="0" borderId="0" xfId="2" applyNumberFormat="1" applyFont="1" applyFill="1" applyProtection="1"/>
    <xf numFmtId="0" fontId="0" fillId="0" borderId="0" xfId="0" applyBorder="1"/>
    <xf numFmtId="44" fontId="9" fillId="0" borderId="0" xfId="5" applyFont="1" applyFill="1" applyProtection="1"/>
    <xf numFmtId="1" fontId="11" fillId="0" borderId="0" xfId="4" applyNumberFormat="1" applyFont="1" applyFill="1" applyProtection="1"/>
    <xf numFmtId="0" fontId="11" fillId="0" borderId="0" xfId="4" applyFont="1" applyFill="1" applyProtection="1"/>
    <xf numFmtId="0" fontId="0" fillId="0" borderId="0" xfId="0" applyFill="1" applyAlignment="1">
      <alignment horizontal="center"/>
    </xf>
    <xf numFmtId="44" fontId="9" fillId="0" borderId="9" xfId="5" applyFont="1" applyFill="1" applyBorder="1" applyProtection="1">
      <protection locked="0"/>
    </xf>
    <xf numFmtId="44" fontId="9" fillId="0" borderId="0" xfId="5" applyFont="1" applyFill="1" applyBorder="1" applyProtection="1">
      <protection locked="0"/>
    </xf>
    <xf numFmtId="0" fontId="9" fillId="0" borderId="0" xfId="4" applyFont="1" applyFill="1" applyAlignment="1" applyProtection="1">
      <alignment wrapText="1"/>
    </xf>
    <xf numFmtId="0" fontId="10" fillId="0" borderId="0" xfId="0" applyFont="1" applyBorder="1"/>
    <xf numFmtId="44" fontId="9" fillId="0" borderId="7" xfId="5" applyFont="1" applyFill="1" applyBorder="1" applyProtection="1"/>
    <xf numFmtId="44" fontId="8" fillId="0" borderId="0" xfId="5" applyFont="1" applyFill="1" applyProtection="1"/>
    <xf numFmtId="164" fontId="9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164" fontId="8" fillId="0" borderId="7" xfId="5" applyNumberFormat="1" applyFont="1" applyFill="1" applyBorder="1" applyProtection="1"/>
    <xf numFmtId="10" fontId="9" fillId="0" borderId="0" xfId="6" applyNumberFormat="1" applyFont="1" applyFill="1" applyProtection="1"/>
    <xf numFmtId="165" fontId="9" fillId="0" borderId="0" xfId="6" applyNumberFormat="1" applyFont="1" applyFill="1" applyBorder="1" applyProtection="1"/>
    <xf numFmtId="164" fontId="9" fillId="0" borderId="7" xfId="5" applyNumberFormat="1" applyFont="1" applyFill="1" applyBorder="1" applyProtection="1"/>
    <xf numFmtId="164" fontId="8" fillId="0" borderId="0" xfId="5" applyNumberFormat="1" applyFont="1" applyFill="1" applyBorder="1" applyProtection="1"/>
    <xf numFmtId="164" fontId="9" fillId="0" borderId="0" xfId="5" applyNumberFormat="1" applyFont="1" applyFill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_project cost" xfId="4"/>
    <cellStyle name="Percent" xfId="3" builtinId="5"/>
    <cellStyle name="Percent 2" xfId="6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007755A\AppData\Local\Microsoft\Windows\Temporary%20Internet%20Files\Content.IE5\9E2U0533\2016-04-07%20SR%209-204%20Perteet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HRS (Sub-Perteet)"/>
      <sheetName val="EST COST (Sub-Perteet)"/>
    </sheetNames>
    <sheetDataSet>
      <sheetData sheetId="0">
        <row r="80">
          <cell r="J80">
            <v>348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AB82"/>
  <sheetViews>
    <sheetView zoomScale="75" zoomScaleNormal="75" workbookViewId="0">
      <selection activeCell="AF16" sqref="AF16"/>
    </sheetView>
  </sheetViews>
  <sheetFormatPr defaultRowHeight="14.25" x14ac:dyDescent="0.2"/>
  <cols>
    <col min="2" max="2" width="4.125" customWidth="1"/>
    <col min="3" max="3" width="6" customWidth="1"/>
    <col min="4" max="4" width="6.125" customWidth="1"/>
    <col min="5" max="5" width="44.25" customWidth="1"/>
    <col min="6" max="6" width="9.875" customWidth="1"/>
    <col min="9" max="9" width="10.125" customWidth="1"/>
    <col min="15" max="23" width="0" hidden="1" customWidth="1"/>
    <col min="24" max="24" width="10.5" hidden="1" customWidth="1"/>
    <col min="25" max="25" width="0" hidden="1" customWidth="1"/>
    <col min="27" max="27" width="8.75" style="113"/>
  </cols>
  <sheetData>
    <row r="5" spans="1:26" ht="35.450000000000003" customHeight="1" x14ac:dyDescent="0.25">
      <c r="A5" s="227" t="s">
        <v>315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</row>
    <row r="6" spans="1:26" ht="18" x14ac:dyDescent="0.25">
      <c r="A6" s="51" t="s">
        <v>368</v>
      </c>
    </row>
    <row r="7" spans="1:26" ht="18.75" thickBot="1" x14ac:dyDescent="0.3">
      <c r="A7" s="1"/>
      <c r="B7" s="2"/>
      <c r="C7" s="2"/>
      <c r="D7" s="2"/>
      <c r="E7" s="2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6.25" thickBot="1" x14ac:dyDescent="0.25">
      <c r="A8" s="4" t="s">
        <v>2</v>
      </c>
      <c r="B8" s="4"/>
      <c r="C8" s="5"/>
      <c r="D8" s="6" t="s">
        <v>3</v>
      </c>
      <c r="E8" s="5" t="s">
        <v>4</v>
      </c>
      <c r="F8" s="150" t="s">
        <v>291</v>
      </c>
      <c r="G8" s="151" t="s">
        <v>322</v>
      </c>
      <c r="H8" s="151" t="s">
        <v>323</v>
      </c>
      <c r="I8" s="151" t="s">
        <v>324</v>
      </c>
      <c r="J8" s="151" t="s">
        <v>325</v>
      </c>
      <c r="K8" s="151" t="s">
        <v>326</v>
      </c>
      <c r="L8" s="151" t="s">
        <v>327</v>
      </c>
      <c r="M8" s="151" t="s">
        <v>328</v>
      </c>
      <c r="N8" s="151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" t="s">
        <v>5</v>
      </c>
    </row>
    <row r="9" spans="1:26" x14ac:dyDescent="0.2">
      <c r="A9" s="81"/>
      <c r="B9" s="82"/>
      <c r="C9" s="82"/>
      <c r="D9" s="82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x14ac:dyDescent="0.2">
      <c r="A10" s="84" t="s">
        <v>141</v>
      </c>
      <c r="B10" s="85" t="s">
        <v>6</v>
      </c>
      <c r="C10" s="86"/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8">
        <f>SUM(Z11:Z23)</f>
        <v>1779</v>
      </c>
    </row>
    <row r="11" spans="1:26" x14ac:dyDescent="0.2">
      <c r="A11" s="89"/>
      <c r="B11" s="90">
        <v>1.1000000000000001</v>
      </c>
      <c r="C11" s="90" t="s">
        <v>6</v>
      </c>
      <c r="D11" s="90"/>
      <c r="E11" s="90"/>
      <c r="F11" s="92">
        <f>'EST HRS (Prime-)'!$Z11</f>
        <v>252</v>
      </c>
      <c r="G11" s="92">
        <f>'EST HRS (Sub-1)'!$Z11</f>
        <v>0</v>
      </c>
      <c r="H11" s="92">
        <f>'EST HRS (Sub-2)'!$Z11</f>
        <v>0</v>
      </c>
      <c r="I11" s="92">
        <f>'EST HRS (Sub-3)'!$Z11</f>
        <v>0</v>
      </c>
      <c r="J11" s="92">
        <f>'EST HRS (Sub-4)'!$Z11</f>
        <v>12</v>
      </c>
      <c r="K11" s="92">
        <f>'EST HRS (Sub-5)'!$Z11</f>
        <v>0</v>
      </c>
      <c r="L11" s="92">
        <f>'EST HRS (Sub-6)'!$Z11</f>
        <v>0</v>
      </c>
      <c r="M11" s="92">
        <f>'EST HRS (Sub-7)'!$Z11</f>
        <v>0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>
        <f t="shared" ref="Z11:Z15" si="0">SUM(F11:Y11)</f>
        <v>264</v>
      </c>
    </row>
    <row r="12" spans="1:26" x14ac:dyDescent="0.2">
      <c r="A12" s="89"/>
      <c r="B12" s="90"/>
      <c r="C12" s="93"/>
      <c r="D12" s="93"/>
      <c r="E12" s="90"/>
      <c r="F12" s="92">
        <f>'EST HRS (Prime-)'!$Z12</f>
        <v>0</v>
      </c>
      <c r="G12" s="92">
        <f>'EST HRS (Sub-1)'!$Z12</f>
        <v>0</v>
      </c>
      <c r="H12" s="92">
        <f>'EST HRS (Sub-2)'!$Z12</f>
        <v>0</v>
      </c>
      <c r="I12" s="92">
        <f>'EST HRS (Sub-3)'!$Z12</f>
        <v>0</v>
      </c>
      <c r="J12" s="92">
        <f>'EST HRS (Sub-4)'!$Z12</f>
        <v>0</v>
      </c>
      <c r="K12" s="92">
        <f>'EST HRS (Sub-5)'!$Z12</f>
        <v>0</v>
      </c>
      <c r="L12" s="92">
        <f>'EST HRS (Sub-6)'!$Z12</f>
        <v>0</v>
      </c>
      <c r="M12" s="92">
        <f>'EST HRS (Sub-7)'!$Z12</f>
        <v>0</v>
      </c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>
        <f t="shared" si="0"/>
        <v>0</v>
      </c>
    </row>
    <row r="13" spans="1:26" x14ac:dyDescent="0.2">
      <c r="A13" s="94"/>
      <c r="B13" s="90"/>
      <c r="C13" s="90"/>
      <c r="D13" s="90"/>
      <c r="E13" s="90"/>
      <c r="F13" s="92">
        <f>'EST HRS (Prime-)'!$Z13</f>
        <v>0</v>
      </c>
      <c r="G13" s="92">
        <f>'EST HRS (Sub-1)'!$Z13</f>
        <v>0</v>
      </c>
      <c r="H13" s="92">
        <f>'EST HRS (Sub-2)'!$Z13</f>
        <v>0</v>
      </c>
      <c r="I13" s="92">
        <f>'EST HRS (Sub-3)'!$Z13</f>
        <v>0</v>
      </c>
      <c r="J13" s="92">
        <f>'EST HRS (Sub-4)'!$Z13</f>
        <v>0</v>
      </c>
      <c r="K13" s="92">
        <f>'EST HRS (Sub-5)'!$Z13</f>
        <v>0</v>
      </c>
      <c r="L13" s="92">
        <f>'EST HRS (Sub-6)'!$Z13</f>
        <v>0</v>
      </c>
      <c r="M13" s="92">
        <f>'EST HRS (Sub-7)'!$Z13</f>
        <v>0</v>
      </c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>
        <f t="shared" si="0"/>
        <v>0</v>
      </c>
    </row>
    <row r="14" spans="1:26" x14ac:dyDescent="0.2">
      <c r="A14" s="94"/>
      <c r="B14" s="90">
        <v>1.2</v>
      </c>
      <c r="C14" s="90" t="s">
        <v>311</v>
      </c>
      <c r="D14" s="90"/>
      <c r="E14" s="90"/>
      <c r="F14" s="92">
        <f>'EST HRS (Prime-)'!$Z14</f>
        <v>86</v>
      </c>
      <c r="G14" s="92">
        <f>'EST HRS (Sub-1)'!$Z14</f>
        <v>0</v>
      </c>
      <c r="H14" s="92">
        <f>'EST HRS (Sub-2)'!$Z14</f>
        <v>0</v>
      </c>
      <c r="I14" s="92">
        <f>'EST HRS (Sub-3)'!$Z14</f>
        <v>0</v>
      </c>
      <c r="J14" s="92">
        <f>'EST HRS (Sub-4)'!$Z14</f>
        <v>0</v>
      </c>
      <c r="K14" s="92">
        <f>'EST HRS (Sub-5)'!$Z14</f>
        <v>0</v>
      </c>
      <c r="L14" s="92">
        <f>'EST HRS (Sub-6)'!$Z14</f>
        <v>0</v>
      </c>
      <c r="M14" s="92">
        <f>'EST HRS (Sub-7)'!$Z14</f>
        <v>0</v>
      </c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>
        <f t="shared" si="0"/>
        <v>86</v>
      </c>
    </row>
    <row r="15" spans="1:26" x14ac:dyDescent="0.2">
      <c r="A15" s="94"/>
      <c r="B15" s="90">
        <v>1.3</v>
      </c>
      <c r="C15" s="90" t="s">
        <v>37</v>
      </c>
      <c r="D15" s="90"/>
      <c r="E15" s="90"/>
      <c r="F15" s="92">
        <f>'EST HRS (Prime-)'!$Z15</f>
        <v>30</v>
      </c>
      <c r="G15" s="92">
        <f>'EST HRS (Sub-1)'!$Z15</f>
        <v>0</v>
      </c>
      <c r="H15" s="92">
        <f>'EST HRS (Sub-2)'!$Z15</f>
        <v>0</v>
      </c>
      <c r="I15" s="92">
        <f>'EST HRS (Sub-3)'!$Z15</f>
        <v>0</v>
      </c>
      <c r="J15" s="92">
        <f>'EST HRS (Sub-4)'!$Z15</f>
        <v>0</v>
      </c>
      <c r="K15" s="92">
        <f>'EST HRS (Sub-5)'!$Z15</f>
        <v>0</v>
      </c>
      <c r="L15" s="92">
        <f>'EST HRS (Sub-6)'!$Z15</f>
        <v>0</v>
      </c>
      <c r="M15" s="92">
        <f>'EST HRS (Sub-7)'!$Z15</f>
        <v>0</v>
      </c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>
        <f t="shared" si="0"/>
        <v>30</v>
      </c>
    </row>
    <row r="16" spans="1:26" x14ac:dyDescent="0.2">
      <c r="A16" s="94"/>
      <c r="B16" s="90">
        <v>1.4</v>
      </c>
      <c r="C16" s="90" t="s">
        <v>38</v>
      </c>
      <c r="D16" s="90"/>
      <c r="E16" s="90"/>
      <c r="F16" s="92">
        <f>'EST HRS (Prime-)'!$Z16</f>
        <v>0</v>
      </c>
      <c r="G16" s="92">
        <f>'EST HRS (Sub-1)'!$Z16</f>
        <v>0</v>
      </c>
      <c r="H16" s="92">
        <f>'EST HRS (Sub-2)'!$Z16</f>
        <v>0</v>
      </c>
      <c r="I16" s="92">
        <f>'EST HRS (Sub-3)'!$Z16</f>
        <v>0</v>
      </c>
      <c r="J16" s="92">
        <f>'EST HRS (Sub-4)'!$Z16</f>
        <v>0</v>
      </c>
      <c r="K16" s="92">
        <f>'EST HRS (Sub-5)'!$Z16</f>
        <v>0</v>
      </c>
      <c r="L16" s="92">
        <f>'EST HRS (Sub-6)'!$Z16</f>
        <v>0</v>
      </c>
      <c r="M16" s="92">
        <f>'EST HRS (Sub-7)'!$Z16</f>
        <v>0</v>
      </c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x14ac:dyDescent="0.2">
      <c r="A17" s="94"/>
      <c r="B17" s="90"/>
      <c r="C17" s="95" t="s">
        <v>312</v>
      </c>
      <c r="D17" s="90"/>
      <c r="E17" s="90" t="s">
        <v>39</v>
      </c>
      <c r="F17" s="92">
        <f>'EST HRS (Prime-)'!$Z17</f>
        <v>64</v>
      </c>
      <c r="G17" s="92">
        <f>'EST HRS (Sub-1)'!$Z17</f>
        <v>28</v>
      </c>
      <c r="H17" s="92">
        <f>'EST HRS (Sub-2)'!$Z17</f>
        <v>0</v>
      </c>
      <c r="I17" s="92">
        <f>'EST HRS (Sub-3)'!$Z17</f>
        <v>4</v>
      </c>
      <c r="J17" s="92">
        <f>'EST HRS (Sub-4)'!$Z17</f>
        <v>4</v>
      </c>
      <c r="K17" s="92">
        <f>'EST HRS (Sub-5)'!$Z17</f>
        <v>4</v>
      </c>
      <c r="L17" s="92">
        <f>'EST HRS (Sub-6)'!$Z17</f>
        <v>4</v>
      </c>
      <c r="M17" s="92">
        <f>'EST HRS (Sub-7)'!$Z17</f>
        <v>4</v>
      </c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>
        <f t="shared" ref="Z17:Z45" si="1">SUM(F17:Y17)</f>
        <v>112</v>
      </c>
    </row>
    <row r="18" spans="1:26" x14ac:dyDescent="0.2">
      <c r="A18" s="94"/>
      <c r="B18" s="90"/>
      <c r="C18" s="95" t="s">
        <v>313</v>
      </c>
      <c r="D18" s="90"/>
      <c r="E18" s="90" t="s">
        <v>40</v>
      </c>
      <c r="F18" s="92">
        <f>'EST HRS (Prime-)'!$Z18</f>
        <v>30</v>
      </c>
      <c r="G18" s="92">
        <f>'EST HRS (Sub-1)'!$Z18</f>
        <v>27</v>
      </c>
      <c r="H18" s="92">
        <f>'EST HRS (Sub-2)'!$Z18</f>
        <v>0</v>
      </c>
      <c r="I18" s="92">
        <f>'EST HRS (Sub-3)'!$Z18</f>
        <v>36</v>
      </c>
      <c r="J18" s="92">
        <f>'EST HRS (Sub-4)'!$Z18</f>
        <v>12</v>
      </c>
      <c r="K18" s="92">
        <f>'EST HRS (Sub-5)'!$Z18</f>
        <v>13</v>
      </c>
      <c r="L18" s="92">
        <f>'EST HRS (Sub-6)'!$Z18</f>
        <v>16</v>
      </c>
      <c r="M18" s="92">
        <f>'EST HRS (Sub-7)'!$Z18</f>
        <v>8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>
        <f t="shared" si="1"/>
        <v>142</v>
      </c>
    </row>
    <row r="19" spans="1:26" x14ac:dyDescent="0.2">
      <c r="A19" s="94"/>
      <c r="B19" s="90">
        <v>1.5</v>
      </c>
      <c r="C19" s="90" t="s">
        <v>43</v>
      </c>
      <c r="D19" s="90"/>
      <c r="E19" s="90"/>
      <c r="F19" s="92">
        <f>'EST HRS (Prime-)'!$Z19</f>
        <v>4</v>
      </c>
      <c r="G19" s="92">
        <f>'EST HRS (Sub-1)'!$Z19</f>
        <v>0</v>
      </c>
      <c r="H19" s="92">
        <f>'EST HRS (Sub-2)'!$Z19</f>
        <v>0</v>
      </c>
      <c r="I19" s="92">
        <f>'EST HRS (Sub-3)'!$Z19</f>
        <v>0</v>
      </c>
      <c r="J19" s="92">
        <f>'EST HRS (Sub-4)'!$Z19</f>
        <v>0</v>
      </c>
      <c r="K19" s="92">
        <f>'EST HRS (Sub-5)'!$Z19</f>
        <v>0</v>
      </c>
      <c r="L19" s="92">
        <f>'EST HRS (Sub-6)'!$Z19</f>
        <v>0</v>
      </c>
      <c r="M19" s="92">
        <f>'EST HRS (Sub-7)'!$Z19</f>
        <v>0</v>
      </c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>
        <f t="shared" si="1"/>
        <v>4</v>
      </c>
    </row>
    <row r="20" spans="1:26" x14ac:dyDescent="0.2">
      <c r="A20" s="94"/>
      <c r="B20" s="90">
        <v>1.6</v>
      </c>
      <c r="C20" s="90" t="s">
        <v>41</v>
      </c>
      <c r="D20" s="90"/>
      <c r="E20" s="90"/>
      <c r="F20" s="92">
        <f>'EST HRS (Prime-)'!$Z20</f>
        <v>240</v>
      </c>
      <c r="G20" s="92">
        <f>'EST HRS (Sub-1)'!$Z20</f>
        <v>24</v>
      </c>
      <c r="H20" s="92">
        <f>'EST HRS (Sub-2)'!$Z20</f>
        <v>36</v>
      </c>
      <c r="I20" s="92">
        <f>'EST HRS (Sub-3)'!$Z20</f>
        <v>24</v>
      </c>
      <c r="J20" s="92">
        <f>'EST HRS (Sub-4)'!$Z20</f>
        <v>44</v>
      </c>
      <c r="K20" s="92">
        <f>'EST HRS (Sub-5)'!$Z20</f>
        <v>24</v>
      </c>
      <c r="L20" s="92">
        <f>'EST HRS (Sub-6)'!$Z20</f>
        <v>11</v>
      </c>
      <c r="M20" s="92">
        <f>'EST HRS (Sub-7)'!$Z20</f>
        <v>12</v>
      </c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>
        <f t="shared" si="1"/>
        <v>415</v>
      </c>
    </row>
    <row r="21" spans="1:26" x14ac:dyDescent="0.2">
      <c r="A21" s="94"/>
      <c r="B21" s="96">
        <v>1.7</v>
      </c>
      <c r="C21" s="90" t="s">
        <v>42</v>
      </c>
      <c r="D21" s="90"/>
      <c r="E21" s="90"/>
      <c r="F21" s="92">
        <f>'EST HRS (Prime-)'!$Z21</f>
        <v>80</v>
      </c>
      <c r="G21" s="92">
        <f>'EST HRS (Sub-1)'!$Z21</f>
        <v>0</v>
      </c>
      <c r="H21" s="92">
        <f>'EST HRS (Sub-2)'!$Z21</f>
        <v>0</v>
      </c>
      <c r="I21" s="92">
        <f>'EST HRS (Sub-3)'!$Z21</f>
        <v>0</v>
      </c>
      <c r="J21" s="92">
        <f>'EST HRS (Sub-4)'!$Z21</f>
        <v>0</v>
      </c>
      <c r="K21" s="92">
        <f>'EST HRS (Sub-5)'!$Z21</f>
        <v>0</v>
      </c>
      <c r="L21" s="92">
        <f>'EST HRS (Sub-6)'!$Z21</f>
        <v>0</v>
      </c>
      <c r="M21" s="92">
        <f>'EST HRS (Sub-7)'!$Z21</f>
        <v>0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>
        <f t="shared" si="1"/>
        <v>80</v>
      </c>
    </row>
    <row r="22" spans="1:26" x14ac:dyDescent="0.2">
      <c r="A22" s="94"/>
      <c r="B22" s="96">
        <v>1.8</v>
      </c>
      <c r="C22" s="90" t="s">
        <v>44</v>
      </c>
      <c r="D22" s="90"/>
      <c r="E22" s="90"/>
      <c r="F22" s="92">
        <f>'EST HRS (Prime-)'!$Z22</f>
        <v>646</v>
      </c>
      <c r="G22" s="92">
        <f>'EST HRS (Sub-1)'!$Z22</f>
        <v>0</v>
      </c>
      <c r="H22" s="92">
        <f>'EST HRS (Sub-2)'!$Z22</f>
        <v>0</v>
      </c>
      <c r="I22" s="92">
        <f>'EST HRS (Sub-3)'!$Z22</f>
        <v>0</v>
      </c>
      <c r="J22" s="92">
        <f>'EST HRS (Sub-4)'!$Z22</f>
        <v>0</v>
      </c>
      <c r="K22" s="92">
        <f>'EST HRS (Sub-5)'!$Z22</f>
        <v>0</v>
      </c>
      <c r="L22" s="92">
        <f>'EST HRS (Sub-6)'!$Z22</f>
        <v>0</v>
      </c>
      <c r="M22" s="92">
        <f>'EST HRS (Sub-7)'!$Z22</f>
        <v>0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>
        <f t="shared" si="1"/>
        <v>646</v>
      </c>
    </row>
    <row r="23" spans="1:26" x14ac:dyDescent="0.2">
      <c r="A23" s="94"/>
      <c r="B23" s="93"/>
      <c r="C23" s="90"/>
      <c r="D23" s="90"/>
      <c r="E23" s="90"/>
      <c r="F23" s="92">
        <f>'EST HRS (Prime-)'!$Z23</f>
        <v>0</v>
      </c>
      <c r="G23" s="92">
        <f>'EST HRS (Sub-1)'!$Z23</f>
        <v>0</v>
      </c>
      <c r="H23" s="92">
        <f>'EST HRS (Sub-2)'!$Z23</f>
        <v>0</v>
      </c>
      <c r="I23" s="92">
        <f>'EST HRS (Sub-3)'!$Z23</f>
        <v>0</v>
      </c>
      <c r="J23" s="92">
        <f>'EST HRS (Sub-4)'!$Z23</f>
        <v>0</v>
      </c>
      <c r="K23" s="92">
        <f>'EST HRS (Sub-5)'!$Z23</f>
        <v>0</v>
      </c>
      <c r="L23" s="92">
        <f>'EST HRS (Sub-6)'!$Z23</f>
        <v>0</v>
      </c>
      <c r="M23" s="92">
        <f>'EST HRS (Sub-7)'!$Z23</f>
        <v>0</v>
      </c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>
        <f t="shared" si="1"/>
        <v>0</v>
      </c>
    </row>
    <row r="24" spans="1:26" x14ac:dyDescent="0.2">
      <c r="A24" s="84" t="s">
        <v>142</v>
      </c>
      <c r="B24" s="85" t="s">
        <v>45</v>
      </c>
      <c r="C24" s="86"/>
      <c r="D24" s="86"/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>
        <f>SUM(Z25:Z34)</f>
        <v>1290</v>
      </c>
    </row>
    <row r="25" spans="1:26" s="113" customFormat="1" x14ac:dyDescent="0.2">
      <c r="A25" s="112"/>
      <c r="B25" s="90">
        <v>2.1</v>
      </c>
      <c r="C25" s="90" t="s">
        <v>46</v>
      </c>
      <c r="D25" s="90"/>
      <c r="E25" s="90"/>
      <c r="F25" s="153">
        <f>'EST HRS (Prime-)'!$Z25</f>
        <v>8</v>
      </c>
      <c r="G25" s="153">
        <f>'EST HRS (Sub-1)'!$Z25</f>
        <v>38</v>
      </c>
      <c r="H25" s="153">
        <f>'EST HRS (Sub-2)'!$Z25</f>
        <v>0</v>
      </c>
      <c r="I25" s="153">
        <f>'EST HRS (Sub-3)'!$Z25</f>
        <v>0</v>
      </c>
      <c r="J25" s="153">
        <f>'EST HRS (Sub-4)'!$Z25</f>
        <v>0</v>
      </c>
      <c r="K25" s="153">
        <f>'EST HRS (Sub-5)'!$Z25</f>
        <v>0</v>
      </c>
      <c r="L25" s="153">
        <f>'EST HRS (Sub-6)'!$Z25</f>
        <v>0</v>
      </c>
      <c r="M25" s="153">
        <f>'EST HRS (Sub-7)'!$Z25</f>
        <v>0</v>
      </c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>
        <f t="shared" si="1"/>
        <v>46</v>
      </c>
    </row>
    <row r="26" spans="1:26" s="113" customFormat="1" x14ac:dyDescent="0.2">
      <c r="A26" s="112"/>
      <c r="B26" s="90">
        <v>2.2000000000000002</v>
      </c>
      <c r="C26" s="93" t="s">
        <v>90</v>
      </c>
      <c r="D26" s="93"/>
      <c r="E26" s="90"/>
      <c r="F26" s="153">
        <f>'EST HRS (Prime-)'!$Z26</f>
        <v>80</v>
      </c>
      <c r="G26" s="153">
        <f>'EST HRS (Sub-1)'!$Z26</f>
        <v>213</v>
      </c>
      <c r="H26" s="153">
        <f>'EST HRS (Sub-2)'!$Z26</f>
        <v>0</v>
      </c>
      <c r="I26" s="153">
        <f>'EST HRS (Sub-3)'!$Z26</f>
        <v>0</v>
      </c>
      <c r="J26" s="153">
        <f>'EST HRS (Sub-4)'!$Z26</f>
        <v>0</v>
      </c>
      <c r="K26" s="153">
        <f>'EST HRS (Sub-5)'!$Z26</f>
        <v>0</v>
      </c>
      <c r="L26" s="153">
        <f>'EST HRS (Sub-6)'!$Z26</f>
        <v>0</v>
      </c>
      <c r="M26" s="153">
        <f>'EST HRS (Sub-7)'!$Z26</f>
        <v>0</v>
      </c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>
        <f t="shared" si="1"/>
        <v>293</v>
      </c>
    </row>
    <row r="27" spans="1:26" s="113" customFormat="1" x14ac:dyDescent="0.2">
      <c r="A27" s="152"/>
      <c r="B27" s="90"/>
      <c r="C27" s="90"/>
      <c r="D27" s="90"/>
      <c r="E27" s="90"/>
      <c r="F27" s="153">
        <f>'EST HRS (Prime-)'!$Z27</f>
        <v>0</v>
      </c>
      <c r="G27" s="153">
        <f>'EST HRS (Sub-1)'!$Z27</f>
        <v>0</v>
      </c>
      <c r="H27" s="153">
        <f>'EST HRS (Sub-2)'!$Z27</f>
        <v>0</v>
      </c>
      <c r="I27" s="153">
        <f>'EST HRS (Sub-3)'!$Z27</f>
        <v>0</v>
      </c>
      <c r="J27" s="153">
        <f>'EST HRS (Sub-4)'!$Z27</f>
        <v>0</v>
      </c>
      <c r="K27" s="153">
        <f>'EST HRS (Sub-5)'!$Z27</f>
        <v>0</v>
      </c>
      <c r="L27" s="153">
        <f>'EST HRS (Sub-6)'!$Z27</f>
        <v>0</v>
      </c>
      <c r="M27" s="153">
        <f>'EST HRS (Sub-7)'!$Z27</f>
        <v>0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>
        <f t="shared" si="1"/>
        <v>0</v>
      </c>
    </row>
    <row r="28" spans="1:26" s="113" customFormat="1" x14ac:dyDescent="0.2">
      <c r="A28" s="152"/>
      <c r="B28" s="90">
        <v>2.2999999999999998</v>
      </c>
      <c r="C28" s="90" t="s">
        <v>48</v>
      </c>
      <c r="D28" s="90"/>
      <c r="E28" s="90"/>
      <c r="F28" s="153">
        <f>'EST HRS (Prime-)'!$Z28</f>
        <v>46</v>
      </c>
      <c r="G28" s="153">
        <f>'EST HRS (Sub-1)'!$Z28</f>
        <v>302</v>
      </c>
      <c r="H28" s="153">
        <f>'EST HRS (Sub-2)'!$Z28</f>
        <v>0</v>
      </c>
      <c r="I28" s="153">
        <f>'EST HRS (Sub-3)'!$Z28</f>
        <v>0</v>
      </c>
      <c r="J28" s="153">
        <f>'EST HRS (Sub-4)'!$Z28</f>
        <v>0</v>
      </c>
      <c r="K28" s="153">
        <f>'EST HRS (Sub-5)'!$Z28</f>
        <v>0</v>
      </c>
      <c r="L28" s="153">
        <f>'EST HRS (Sub-6)'!$Z28</f>
        <v>0</v>
      </c>
      <c r="M28" s="153">
        <f>'EST HRS (Sub-7)'!$Z28</f>
        <v>0</v>
      </c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>
        <f t="shared" si="1"/>
        <v>348</v>
      </c>
    </row>
    <row r="29" spans="1:26" s="113" customFormat="1" x14ac:dyDescent="0.2">
      <c r="A29" s="152"/>
      <c r="B29" s="90"/>
      <c r="C29" s="90"/>
      <c r="D29" s="90"/>
      <c r="E29" s="90"/>
      <c r="F29" s="153">
        <f>'EST HRS (Prime-)'!$Z29</f>
        <v>0</v>
      </c>
      <c r="G29" s="153">
        <f>'EST HRS (Sub-1)'!$Z29</f>
        <v>0</v>
      </c>
      <c r="H29" s="153">
        <f>'EST HRS (Sub-2)'!$Z29</f>
        <v>0</v>
      </c>
      <c r="I29" s="153">
        <f>'EST HRS (Sub-3)'!$Z29</f>
        <v>0</v>
      </c>
      <c r="J29" s="153">
        <f>'EST HRS (Sub-4)'!$Z29</f>
        <v>0</v>
      </c>
      <c r="K29" s="153">
        <f>'EST HRS (Sub-5)'!$Z29</f>
        <v>0</v>
      </c>
      <c r="L29" s="153">
        <f>'EST HRS (Sub-6)'!$Z29</f>
        <v>0</v>
      </c>
      <c r="M29" s="153">
        <f>'EST HRS (Sub-7)'!$Z29</f>
        <v>0</v>
      </c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>
        <f t="shared" si="1"/>
        <v>0</v>
      </c>
    </row>
    <row r="30" spans="1:26" s="113" customFormat="1" x14ac:dyDescent="0.2">
      <c r="A30" s="152"/>
      <c r="B30" s="90">
        <v>2.4</v>
      </c>
      <c r="C30" s="90" t="s">
        <v>50</v>
      </c>
      <c r="D30" s="90"/>
      <c r="E30" s="90"/>
      <c r="F30" s="153">
        <f>'EST HRS (Prime-)'!$Z30</f>
        <v>0</v>
      </c>
      <c r="G30" s="153">
        <f>'EST HRS (Sub-1)'!$Z30</f>
        <v>48</v>
      </c>
      <c r="H30" s="153">
        <f>'EST HRS (Sub-2)'!$Z30</f>
        <v>0</v>
      </c>
      <c r="I30" s="153">
        <f>'EST HRS (Sub-3)'!$Z30</f>
        <v>0</v>
      </c>
      <c r="J30" s="153">
        <f>'EST HRS (Sub-4)'!$Z30</f>
        <v>0</v>
      </c>
      <c r="K30" s="153">
        <f>'EST HRS (Sub-5)'!$Z30</f>
        <v>0</v>
      </c>
      <c r="L30" s="153">
        <f>'EST HRS (Sub-6)'!$Z30</f>
        <v>0</v>
      </c>
      <c r="M30" s="153">
        <f>'EST HRS (Sub-7)'!$Z30</f>
        <v>0</v>
      </c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>
        <f t="shared" si="1"/>
        <v>48</v>
      </c>
    </row>
    <row r="31" spans="1:26" s="113" customFormat="1" x14ac:dyDescent="0.2">
      <c r="A31" s="152"/>
      <c r="B31" s="90"/>
      <c r="C31" s="90"/>
      <c r="D31" s="90"/>
      <c r="E31" s="90"/>
      <c r="F31" s="153">
        <f>'EST HRS (Prime-)'!$Z31</f>
        <v>0</v>
      </c>
      <c r="G31" s="153">
        <f>'EST HRS (Sub-1)'!$Z31</f>
        <v>0</v>
      </c>
      <c r="H31" s="153">
        <f>'EST HRS (Sub-2)'!$Z31</f>
        <v>0</v>
      </c>
      <c r="I31" s="153">
        <f>'EST HRS (Sub-3)'!$Z31</f>
        <v>0</v>
      </c>
      <c r="J31" s="153">
        <f>'EST HRS (Sub-4)'!$Z31</f>
        <v>0</v>
      </c>
      <c r="K31" s="153">
        <f>'EST HRS (Sub-5)'!$Z31</f>
        <v>0</v>
      </c>
      <c r="L31" s="153">
        <f>'EST HRS (Sub-6)'!$Z31</f>
        <v>0</v>
      </c>
      <c r="M31" s="153">
        <f>'EST HRS (Sub-7)'!$Z31</f>
        <v>0</v>
      </c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>
        <f t="shared" si="1"/>
        <v>0</v>
      </c>
    </row>
    <row r="32" spans="1:26" s="113" customFormat="1" x14ac:dyDescent="0.2">
      <c r="A32" s="152"/>
      <c r="B32" s="90">
        <v>2.5</v>
      </c>
      <c r="C32" s="90" t="s">
        <v>52</v>
      </c>
      <c r="D32" s="90"/>
      <c r="E32" s="90"/>
      <c r="F32" s="153">
        <f>'EST HRS (Prime-)'!$Z32</f>
        <v>90</v>
      </c>
      <c r="G32" s="153">
        <f>'EST HRS (Sub-1)'!$Z32</f>
        <v>182</v>
      </c>
      <c r="H32" s="153">
        <f>'EST HRS (Sub-2)'!$Z32</f>
        <v>0</v>
      </c>
      <c r="I32" s="153">
        <f>'EST HRS (Sub-3)'!$Z32</f>
        <v>0</v>
      </c>
      <c r="J32" s="153">
        <f>'EST HRS (Sub-4)'!$Z32</f>
        <v>0</v>
      </c>
      <c r="K32" s="153">
        <f>'EST HRS (Sub-5)'!$Z32</f>
        <v>0</v>
      </c>
      <c r="L32" s="153">
        <f>'EST HRS (Sub-6)'!$Z32</f>
        <v>0</v>
      </c>
      <c r="M32" s="153">
        <f>'EST HRS (Sub-7)'!$Z32</f>
        <v>0</v>
      </c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>
        <f t="shared" si="1"/>
        <v>272</v>
      </c>
    </row>
    <row r="33" spans="1:26" s="113" customFormat="1" x14ac:dyDescent="0.2">
      <c r="A33" s="152"/>
      <c r="B33" s="90">
        <v>2.6</v>
      </c>
      <c r="C33" s="90" t="s">
        <v>300</v>
      </c>
      <c r="D33" s="90"/>
      <c r="E33" s="90"/>
      <c r="F33" s="153">
        <f>'EST HRS (Prime-)'!$Z33</f>
        <v>35</v>
      </c>
      <c r="G33" s="153">
        <f>'EST HRS (Sub-1)'!$Z33</f>
        <v>133</v>
      </c>
      <c r="H33" s="153">
        <f>'EST HRS (Sub-2)'!$Z33</f>
        <v>0</v>
      </c>
      <c r="I33" s="153">
        <f>'EST HRS (Sub-3)'!$Z33</f>
        <v>0</v>
      </c>
      <c r="J33" s="153">
        <f>'EST HRS (Sub-4)'!$Z33</f>
        <v>0</v>
      </c>
      <c r="K33" s="153">
        <f>'EST HRS (Sub-5)'!$Z33</f>
        <v>0</v>
      </c>
      <c r="L33" s="153">
        <f>'EST HRS (Sub-6)'!$Z33</f>
        <v>0</v>
      </c>
      <c r="M33" s="153">
        <f>'EST HRS (Sub-7)'!$Z33</f>
        <v>0</v>
      </c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>
        <f t="shared" si="1"/>
        <v>168</v>
      </c>
    </row>
    <row r="34" spans="1:26" s="113" customFormat="1" x14ac:dyDescent="0.2">
      <c r="A34" s="152"/>
      <c r="B34" s="96">
        <v>2.7</v>
      </c>
      <c r="C34" s="90" t="s">
        <v>54</v>
      </c>
      <c r="D34" s="90"/>
      <c r="E34" s="90"/>
      <c r="F34" s="153">
        <f>'EST HRS (Prime-)'!$Z34</f>
        <v>12</v>
      </c>
      <c r="G34" s="153">
        <f>'EST HRS (Sub-1)'!$Z34</f>
        <v>103</v>
      </c>
      <c r="H34" s="153">
        <f>'EST HRS (Sub-2)'!$Z34</f>
        <v>0</v>
      </c>
      <c r="I34" s="153">
        <f>'EST HRS (Sub-3)'!$Z34</f>
        <v>0</v>
      </c>
      <c r="J34" s="153">
        <f>'EST HRS (Sub-4)'!$Z34</f>
        <v>0</v>
      </c>
      <c r="K34" s="153">
        <f>'EST HRS (Sub-5)'!$Z34</f>
        <v>0</v>
      </c>
      <c r="L34" s="153">
        <f>'EST HRS (Sub-6)'!$Z34</f>
        <v>0</v>
      </c>
      <c r="M34" s="153">
        <f>'EST HRS (Sub-7)'!$Z34</f>
        <v>0</v>
      </c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>
        <f t="shared" si="1"/>
        <v>115</v>
      </c>
    </row>
    <row r="35" spans="1:26" x14ac:dyDescent="0.2">
      <c r="A35" s="84" t="s">
        <v>143</v>
      </c>
      <c r="B35" s="85" t="s">
        <v>91</v>
      </c>
      <c r="C35" s="86"/>
      <c r="D35" s="86"/>
      <c r="E35" s="8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>
        <f>SUM(Z36:Z40)</f>
        <v>1313</v>
      </c>
    </row>
    <row r="36" spans="1:26" x14ac:dyDescent="0.2">
      <c r="A36" s="89"/>
      <c r="B36" s="90">
        <v>3.1</v>
      </c>
      <c r="C36" s="90" t="s">
        <v>58</v>
      </c>
      <c r="D36" s="90"/>
      <c r="E36" s="90"/>
      <c r="F36" s="142">
        <f>'EST HRS (Prime-)'!$Z36</f>
        <v>43</v>
      </c>
      <c r="G36" s="142">
        <f>'EST HRS (Sub-1)'!$Z36</f>
        <v>0</v>
      </c>
      <c r="H36" s="142">
        <f>'EST HRS (Sub-2)'!$Z36</f>
        <v>0</v>
      </c>
      <c r="I36" s="142">
        <f>'EST HRS (Sub-3)'!$Z36</f>
        <v>0</v>
      </c>
      <c r="J36" s="142">
        <f>'EST HRS (Sub-4)'!$Z36</f>
        <v>0</v>
      </c>
      <c r="K36" s="142">
        <f>'EST HRS (Sub-5)'!$Z36</f>
        <v>0</v>
      </c>
      <c r="L36" s="142">
        <f>'EST HRS (Sub-6)'!$Z36</f>
        <v>0</v>
      </c>
      <c r="M36" s="142">
        <f>'EST HRS (Sub-7)'!$Z36</f>
        <v>0</v>
      </c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>
        <f t="shared" si="1"/>
        <v>43</v>
      </c>
    </row>
    <row r="37" spans="1:26" x14ac:dyDescent="0.2">
      <c r="A37" s="94"/>
      <c r="B37" s="90">
        <v>3.2</v>
      </c>
      <c r="C37" s="90" t="s">
        <v>55</v>
      </c>
      <c r="D37" s="90"/>
      <c r="E37" s="90"/>
      <c r="F37" s="92">
        <f>'EST HRS (Prime-)'!$Z37</f>
        <v>218</v>
      </c>
      <c r="G37" s="92">
        <f>'EST HRS (Sub-1)'!$Z37</f>
        <v>0</v>
      </c>
      <c r="H37" s="92">
        <f>'EST HRS (Sub-2)'!$Z37</f>
        <v>0</v>
      </c>
      <c r="I37" s="92">
        <f>'EST HRS (Sub-3)'!$Z37</f>
        <v>0</v>
      </c>
      <c r="J37" s="92">
        <f>'EST HRS (Sub-4)'!$Z37</f>
        <v>0</v>
      </c>
      <c r="K37" s="92">
        <f>'EST HRS (Sub-5)'!$Z37</f>
        <v>0</v>
      </c>
      <c r="L37" s="92">
        <f>'EST HRS (Sub-6)'!$Z37</f>
        <v>0</v>
      </c>
      <c r="M37" s="92">
        <f>'EST HRS (Sub-7)'!$Z37</f>
        <v>0</v>
      </c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>
        <f t="shared" si="1"/>
        <v>218</v>
      </c>
    </row>
    <row r="38" spans="1:26" x14ac:dyDescent="0.2">
      <c r="A38" s="94"/>
      <c r="B38" s="90">
        <v>3.3</v>
      </c>
      <c r="C38" s="90" t="s">
        <v>59</v>
      </c>
      <c r="D38" s="90"/>
      <c r="E38" s="90"/>
      <c r="F38" s="92">
        <f>'EST HRS (Prime-)'!$Z38</f>
        <v>310</v>
      </c>
      <c r="G38" s="92">
        <f>'EST HRS (Sub-1)'!$Z38</f>
        <v>0</v>
      </c>
      <c r="H38" s="92">
        <f>'EST HRS (Sub-2)'!$Z38</f>
        <v>0</v>
      </c>
      <c r="I38" s="92">
        <f>'EST HRS (Sub-3)'!$Z38</f>
        <v>0</v>
      </c>
      <c r="J38" s="92">
        <f>'EST HRS (Sub-4)'!$Z38</f>
        <v>0</v>
      </c>
      <c r="K38" s="92">
        <f>'EST HRS (Sub-5)'!$Z38</f>
        <v>0</v>
      </c>
      <c r="L38" s="92">
        <f>'EST HRS (Sub-6)'!$Z38</f>
        <v>0</v>
      </c>
      <c r="M38" s="92">
        <f>'EST HRS (Sub-7)'!$Z38</f>
        <v>0</v>
      </c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>
        <f t="shared" si="1"/>
        <v>310</v>
      </c>
    </row>
    <row r="39" spans="1:26" x14ac:dyDescent="0.2">
      <c r="A39" s="94"/>
      <c r="B39" s="90">
        <v>3.4</v>
      </c>
      <c r="C39" s="90" t="s">
        <v>56</v>
      </c>
      <c r="D39" s="90"/>
      <c r="E39" s="90"/>
      <c r="F39" s="92">
        <f>'EST HRS (Prime-)'!$Z39</f>
        <v>310</v>
      </c>
      <c r="G39" s="92">
        <f>'EST HRS (Sub-1)'!$Z39</f>
        <v>0</v>
      </c>
      <c r="H39" s="92">
        <f>'EST HRS (Sub-2)'!$Z39</f>
        <v>0</v>
      </c>
      <c r="I39" s="92">
        <f>'EST HRS (Sub-3)'!$Z39</f>
        <v>0</v>
      </c>
      <c r="J39" s="92">
        <f>'EST HRS (Sub-4)'!$Z39</f>
        <v>0</v>
      </c>
      <c r="K39" s="92">
        <f>'EST HRS (Sub-5)'!$Z39</f>
        <v>0</v>
      </c>
      <c r="L39" s="92">
        <f>'EST HRS (Sub-6)'!$Z39</f>
        <v>0</v>
      </c>
      <c r="M39" s="92">
        <f>'EST HRS (Sub-7)'!$Z39</f>
        <v>0</v>
      </c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>
        <f t="shared" si="1"/>
        <v>310</v>
      </c>
    </row>
    <row r="40" spans="1:26" x14ac:dyDescent="0.2">
      <c r="A40" s="94"/>
      <c r="B40" s="90">
        <v>3.5</v>
      </c>
      <c r="C40" s="90" t="s">
        <v>57</v>
      </c>
      <c r="D40" s="90"/>
      <c r="E40" s="90"/>
      <c r="F40" s="92">
        <f>'EST HRS (Prime-)'!$Z40</f>
        <v>432</v>
      </c>
      <c r="G40" s="92">
        <f>'EST HRS (Sub-1)'!$Z40</f>
        <v>0</v>
      </c>
      <c r="H40" s="92">
        <f>'EST HRS (Sub-2)'!$Z40</f>
        <v>0</v>
      </c>
      <c r="I40" s="92">
        <f>'EST HRS (Sub-3)'!$Z40</f>
        <v>0</v>
      </c>
      <c r="J40" s="92">
        <f>'EST HRS (Sub-4)'!$Z40</f>
        <v>0</v>
      </c>
      <c r="K40" s="92">
        <f>'EST HRS (Sub-5)'!$Z40</f>
        <v>0</v>
      </c>
      <c r="L40" s="92">
        <f>'EST HRS (Sub-6)'!$Z40</f>
        <v>0</v>
      </c>
      <c r="M40" s="92">
        <f>'EST HRS (Sub-7)'!$Z40</f>
        <v>0</v>
      </c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>
        <f t="shared" si="1"/>
        <v>432</v>
      </c>
    </row>
    <row r="41" spans="1:26" x14ac:dyDescent="0.2">
      <c r="A41" s="84" t="s">
        <v>144</v>
      </c>
      <c r="B41" s="85" t="s">
        <v>60</v>
      </c>
      <c r="C41" s="86"/>
      <c r="D41" s="86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>
        <f>SUM(Z42:Z45)</f>
        <v>2893</v>
      </c>
    </row>
    <row r="42" spans="1:26" s="113" customFormat="1" x14ac:dyDescent="0.2">
      <c r="A42" s="112"/>
      <c r="B42" s="95">
        <v>4.0999999999999996</v>
      </c>
      <c r="C42" s="95" t="s">
        <v>61</v>
      </c>
      <c r="D42" s="95"/>
      <c r="E42" s="95"/>
      <c r="F42" s="153">
        <f>'EST HRS (Prime-)'!$Z42</f>
        <v>44</v>
      </c>
      <c r="G42" s="153">
        <f>'EST HRS (Sub-1)'!$Z42</f>
        <v>0</v>
      </c>
      <c r="H42" s="153">
        <f>'EST HRS (Sub-2)'!$Z42</f>
        <v>273</v>
      </c>
      <c r="I42" s="153">
        <f>'EST HRS (Sub-3)'!$Z42</f>
        <v>0</v>
      </c>
      <c r="J42" s="153">
        <f>'EST HRS (Sub-4)'!$Z42</f>
        <v>0</v>
      </c>
      <c r="K42" s="153">
        <f>'EST HRS (Sub-5)'!$Z42</f>
        <v>0</v>
      </c>
      <c r="L42" s="153">
        <f>'EST HRS (Sub-6)'!$Z42</f>
        <v>0</v>
      </c>
      <c r="M42" s="153">
        <f>'EST HRS (Sub-7)'!$Z42</f>
        <v>0</v>
      </c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>
        <f t="shared" si="1"/>
        <v>317</v>
      </c>
    </row>
    <row r="43" spans="1:26" s="113" customFormat="1" x14ac:dyDescent="0.2">
      <c r="A43" s="152"/>
      <c r="B43" s="95">
        <v>4.2</v>
      </c>
      <c r="C43" s="95" t="s">
        <v>92</v>
      </c>
      <c r="D43" s="95"/>
      <c r="E43" s="95"/>
      <c r="F43" s="153">
        <f>'EST HRS (Prime-)'!$Z43</f>
        <v>52</v>
      </c>
      <c r="G43" s="153">
        <f>'EST HRS (Sub-1)'!$Z43</f>
        <v>0</v>
      </c>
      <c r="H43" s="153">
        <f>'EST HRS (Sub-2)'!$Z43</f>
        <v>528</v>
      </c>
      <c r="I43" s="153">
        <f>'EST HRS (Sub-3)'!$Z43</f>
        <v>0</v>
      </c>
      <c r="J43" s="153">
        <f>'EST HRS (Sub-4)'!$Z43</f>
        <v>0</v>
      </c>
      <c r="K43" s="153">
        <f>'EST HRS (Sub-5)'!$Z43</f>
        <v>0</v>
      </c>
      <c r="L43" s="153">
        <f>'EST HRS (Sub-6)'!$Z43</f>
        <v>0</v>
      </c>
      <c r="M43" s="153">
        <f>'EST HRS (Sub-7)'!$Z43</f>
        <v>0</v>
      </c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>
        <f t="shared" si="1"/>
        <v>580</v>
      </c>
    </row>
    <row r="44" spans="1:26" s="113" customFormat="1" x14ac:dyDescent="0.2">
      <c r="A44" s="152"/>
      <c r="B44" s="95">
        <v>4.3</v>
      </c>
      <c r="C44" s="95" t="s">
        <v>62</v>
      </c>
      <c r="D44" s="95"/>
      <c r="E44" s="95"/>
      <c r="F44" s="153">
        <f>'EST HRS (Prime-)'!$Z44</f>
        <v>90</v>
      </c>
      <c r="G44" s="153">
        <f>'EST HRS (Sub-1)'!$Z44</f>
        <v>0</v>
      </c>
      <c r="H44" s="153">
        <f>'EST HRS (Sub-2)'!$Z44</f>
        <v>442</v>
      </c>
      <c r="I44" s="153">
        <f>'EST HRS (Sub-3)'!$Z44</f>
        <v>0</v>
      </c>
      <c r="J44" s="153">
        <f>'EST HRS (Sub-4)'!$Z44</f>
        <v>0</v>
      </c>
      <c r="K44" s="153">
        <f>'EST HRS (Sub-5)'!$Z44</f>
        <v>0</v>
      </c>
      <c r="L44" s="153">
        <f>'EST HRS (Sub-6)'!$Z44</f>
        <v>0</v>
      </c>
      <c r="M44" s="153">
        <f>'EST HRS (Sub-7)'!$Z44</f>
        <v>0</v>
      </c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>
        <f t="shared" si="1"/>
        <v>532</v>
      </c>
    </row>
    <row r="45" spans="1:26" s="113" customFormat="1" x14ac:dyDescent="0.2">
      <c r="A45" s="152"/>
      <c r="B45" s="95">
        <v>4.4000000000000004</v>
      </c>
      <c r="C45" s="95" t="s">
        <v>63</v>
      </c>
      <c r="D45" s="95"/>
      <c r="E45" s="95"/>
      <c r="F45" s="153">
        <f>'EST HRS (Prime-)'!$Z45</f>
        <v>96</v>
      </c>
      <c r="G45" s="153">
        <f>'EST HRS (Sub-1)'!$Z45</f>
        <v>0</v>
      </c>
      <c r="H45" s="153">
        <f>'EST HRS (Sub-2)'!$Z45</f>
        <v>1368</v>
      </c>
      <c r="I45" s="153">
        <f>'EST HRS (Sub-3)'!$Z45</f>
        <v>0</v>
      </c>
      <c r="J45" s="153">
        <f>'EST HRS (Sub-4)'!$Z45</f>
        <v>0</v>
      </c>
      <c r="K45" s="153">
        <f>'EST HRS (Sub-5)'!$Z45</f>
        <v>0</v>
      </c>
      <c r="L45" s="153">
        <f>'EST HRS (Sub-6)'!$Z45</f>
        <v>0</v>
      </c>
      <c r="M45" s="153">
        <f>'EST HRS (Sub-7)'!$Z45</f>
        <v>0</v>
      </c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>
        <f t="shared" si="1"/>
        <v>1464</v>
      </c>
    </row>
    <row r="46" spans="1:26" x14ac:dyDescent="0.2">
      <c r="A46" s="84" t="s">
        <v>145</v>
      </c>
      <c r="B46" s="85" t="s">
        <v>64</v>
      </c>
      <c r="C46" s="86"/>
      <c r="D46" s="86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>
        <f>SUM(Z47:Z50)</f>
        <v>1016</v>
      </c>
    </row>
    <row r="47" spans="1:26" s="113" customFormat="1" x14ac:dyDescent="0.2">
      <c r="A47" s="112"/>
      <c r="B47" s="95">
        <v>5.0999999999999996</v>
      </c>
      <c r="C47" s="95" t="s">
        <v>65</v>
      </c>
      <c r="D47" s="95"/>
      <c r="E47" s="95"/>
      <c r="F47" s="153">
        <f>'EST HRS (Prime-)'!$Z47</f>
        <v>0</v>
      </c>
      <c r="G47" s="153">
        <f>'EST HRS (Sub-1)'!$Z47</f>
        <v>0</v>
      </c>
      <c r="H47" s="153">
        <f>'EST HRS (Sub-2)'!$Z47</f>
        <v>0</v>
      </c>
      <c r="I47" s="153">
        <f>'EST HRS (Sub-3)'!$Z47</f>
        <v>0</v>
      </c>
      <c r="J47" s="153">
        <f>'EST HRS (Sub-4)'!$Z47</f>
        <v>0</v>
      </c>
      <c r="K47" s="153">
        <f>'EST HRS (Sub-5)'!$Z47</f>
        <v>0</v>
      </c>
      <c r="L47" s="153">
        <f>'EST HRS (Sub-6)'!$Z47</f>
        <v>0</v>
      </c>
      <c r="M47" s="153">
        <f>'EST HRS (Sub-7)'!$Z47</f>
        <v>0</v>
      </c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</row>
    <row r="48" spans="1:26" s="113" customFormat="1" x14ac:dyDescent="0.2">
      <c r="A48" s="152"/>
      <c r="B48" s="95"/>
      <c r="C48" s="95" t="s">
        <v>100</v>
      </c>
      <c r="D48" s="95"/>
      <c r="E48" s="95" t="s">
        <v>66</v>
      </c>
      <c r="F48" s="153">
        <f>'EST HRS (Prime-)'!$Z48</f>
        <v>0</v>
      </c>
      <c r="G48" s="153">
        <f>'EST HRS (Sub-1)'!$Z48</f>
        <v>0</v>
      </c>
      <c r="H48" s="153">
        <f>'EST HRS (Sub-2)'!$Z48</f>
        <v>0</v>
      </c>
      <c r="I48" s="153">
        <f>'EST HRS (Sub-3)'!$Z48</f>
        <v>0</v>
      </c>
      <c r="J48" s="153">
        <f>'EST HRS (Sub-4)'!$Z48</f>
        <v>0</v>
      </c>
      <c r="K48" s="153">
        <f>'EST HRS (Sub-5)'!$Z48</f>
        <v>0</v>
      </c>
      <c r="L48" s="153">
        <f>'EST HRS (Sub-6)'!$Z48</f>
        <v>0</v>
      </c>
      <c r="M48" s="153">
        <f>'EST HRS (Sub-7)'!$Z48</f>
        <v>172</v>
      </c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>
        <f t="shared" ref="Z48:Z76" si="2">SUM(F48:Y48)</f>
        <v>172</v>
      </c>
    </row>
    <row r="49" spans="1:26" s="113" customFormat="1" x14ac:dyDescent="0.2">
      <c r="A49" s="152"/>
      <c r="B49" s="95"/>
      <c r="C49" s="95" t="s">
        <v>101</v>
      </c>
      <c r="D49" s="95"/>
      <c r="E49" s="95" t="s">
        <v>67</v>
      </c>
      <c r="F49" s="153">
        <f>'EST HRS (Prime-)'!$Z49</f>
        <v>0</v>
      </c>
      <c r="G49" s="153">
        <f>'EST HRS (Sub-1)'!$Z49</f>
        <v>0</v>
      </c>
      <c r="H49" s="153">
        <f>'EST HRS (Sub-2)'!$Z49</f>
        <v>0</v>
      </c>
      <c r="I49" s="153">
        <f>'EST HRS (Sub-3)'!$Z49</f>
        <v>0</v>
      </c>
      <c r="J49" s="153">
        <f>'EST HRS (Sub-4)'!$Z49</f>
        <v>0</v>
      </c>
      <c r="K49" s="153">
        <f>'EST HRS (Sub-5)'!$Z49</f>
        <v>0</v>
      </c>
      <c r="L49" s="153">
        <f>'EST HRS (Sub-6)'!$Z49</f>
        <v>0</v>
      </c>
      <c r="M49" s="153">
        <f>'EST HRS (Sub-7)'!$Z49</f>
        <v>564</v>
      </c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>
        <f t="shared" si="2"/>
        <v>564</v>
      </c>
    </row>
    <row r="50" spans="1:26" s="113" customFormat="1" x14ac:dyDescent="0.2">
      <c r="A50" s="152"/>
      <c r="B50" s="95"/>
      <c r="C50" s="95" t="s">
        <v>102</v>
      </c>
      <c r="D50" s="95"/>
      <c r="E50" s="95" t="s">
        <v>68</v>
      </c>
      <c r="F50" s="153">
        <f>'EST HRS (Prime-)'!$Z50</f>
        <v>16</v>
      </c>
      <c r="G50" s="153">
        <f>'EST HRS (Sub-1)'!$Z50</f>
        <v>0</v>
      </c>
      <c r="H50" s="153">
        <f>'EST HRS (Sub-2)'!$Z50</f>
        <v>0</v>
      </c>
      <c r="I50" s="153">
        <f>'EST HRS (Sub-3)'!$Z50</f>
        <v>0</v>
      </c>
      <c r="J50" s="153">
        <f>'EST HRS (Sub-4)'!$Z50</f>
        <v>0</v>
      </c>
      <c r="K50" s="153">
        <f>'EST HRS (Sub-5)'!$Z50</f>
        <v>0</v>
      </c>
      <c r="L50" s="153">
        <f>'EST HRS (Sub-6)'!$Z50</f>
        <v>0</v>
      </c>
      <c r="M50" s="153">
        <f>'EST HRS (Sub-7)'!$Z50</f>
        <v>264</v>
      </c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>
        <f t="shared" si="2"/>
        <v>280</v>
      </c>
    </row>
    <row r="51" spans="1:26" x14ac:dyDescent="0.2">
      <c r="A51" s="84" t="s">
        <v>146</v>
      </c>
      <c r="B51" s="85" t="s">
        <v>69</v>
      </c>
      <c r="C51" s="86"/>
      <c r="D51" s="86"/>
      <c r="E51" s="86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>
        <f>SUM(Z52:Z61)</f>
        <v>387</v>
      </c>
    </row>
    <row r="52" spans="1:26" s="113" customFormat="1" x14ac:dyDescent="0.2">
      <c r="A52" s="112"/>
      <c r="B52" s="95">
        <v>6.1</v>
      </c>
      <c r="C52" s="95" t="s">
        <v>70</v>
      </c>
      <c r="D52" s="95"/>
      <c r="E52" s="95"/>
      <c r="F52" s="153">
        <f>'EST HRS (Prime-)'!$Z52</f>
        <v>12</v>
      </c>
      <c r="G52" s="153">
        <f>'EST HRS (Sub-1)'!$Z52</f>
        <v>0</v>
      </c>
      <c r="H52" s="153">
        <f>'EST HRS (Sub-2)'!$Z52</f>
        <v>0</v>
      </c>
      <c r="I52" s="153">
        <f>'EST HRS (Sub-3)'!$Z52</f>
        <v>50</v>
      </c>
      <c r="J52" s="153">
        <f>'EST HRS (Sub-4)'!$Z52</f>
        <v>0</v>
      </c>
      <c r="K52" s="153">
        <f>'EST HRS (Sub-5)'!$Z52</f>
        <v>24</v>
      </c>
      <c r="L52" s="153">
        <f>'EST HRS (Sub-6)'!$Z52</f>
        <v>0</v>
      </c>
      <c r="M52" s="153">
        <f>'EST HRS (Sub-7)'!$Z52</f>
        <v>0</v>
      </c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>
        <f t="shared" si="2"/>
        <v>86</v>
      </c>
    </row>
    <row r="53" spans="1:26" s="113" customFormat="1" x14ac:dyDescent="0.2">
      <c r="A53" s="152"/>
      <c r="B53" s="95">
        <v>6.2</v>
      </c>
      <c r="C53" s="95" t="s">
        <v>93</v>
      </c>
      <c r="D53" s="95"/>
      <c r="E53" s="95"/>
      <c r="F53" s="153">
        <f>'EST HRS (Prime-)'!$Z53</f>
        <v>0</v>
      </c>
      <c r="G53" s="153">
        <f>'EST HRS (Sub-1)'!$Z53</f>
        <v>0</v>
      </c>
      <c r="H53" s="153">
        <f>'EST HRS (Sub-2)'!$Z53</f>
        <v>0</v>
      </c>
      <c r="I53" s="153">
        <f>'EST HRS (Sub-3)'!$Z53</f>
        <v>24</v>
      </c>
      <c r="J53" s="153">
        <f>'EST HRS (Sub-4)'!$Z53</f>
        <v>0</v>
      </c>
      <c r="K53" s="153">
        <f>'EST HRS (Sub-5)'!$Z53</f>
        <v>0</v>
      </c>
      <c r="L53" s="153">
        <f>'EST HRS (Sub-6)'!$Z53</f>
        <v>0</v>
      </c>
      <c r="M53" s="153">
        <f>'EST HRS (Sub-7)'!$Z53</f>
        <v>0</v>
      </c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>
        <f t="shared" si="2"/>
        <v>24</v>
      </c>
    </row>
    <row r="54" spans="1:26" s="113" customFormat="1" x14ac:dyDescent="0.2">
      <c r="A54" s="152"/>
      <c r="B54" s="95"/>
      <c r="C54" s="95" t="s">
        <v>106</v>
      </c>
      <c r="D54" s="95"/>
      <c r="E54" s="95" t="s">
        <v>114</v>
      </c>
      <c r="F54" s="153">
        <f>'EST HRS (Prime-)'!$Z54</f>
        <v>3</v>
      </c>
      <c r="G54" s="153">
        <f>'EST HRS (Sub-1)'!$Z54</f>
        <v>0</v>
      </c>
      <c r="H54" s="153">
        <f>'EST HRS (Sub-2)'!$Z54</f>
        <v>0</v>
      </c>
      <c r="I54" s="153">
        <f>'EST HRS (Sub-3)'!$Z54</f>
        <v>20</v>
      </c>
      <c r="J54" s="153">
        <f>'EST HRS (Sub-4)'!$Z54</f>
        <v>0</v>
      </c>
      <c r="K54" s="153">
        <f>'EST HRS (Sub-5)'!$Z54</f>
        <v>0</v>
      </c>
      <c r="L54" s="153">
        <f>'EST HRS (Sub-6)'!$Z54</f>
        <v>0</v>
      </c>
      <c r="M54" s="153">
        <f>'EST HRS (Sub-7)'!$Z54</f>
        <v>0</v>
      </c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>
        <f t="shared" si="2"/>
        <v>23</v>
      </c>
    </row>
    <row r="55" spans="1:26" s="113" customFormat="1" x14ac:dyDescent="0.2">
      <c r="A55" s="152"/>
      <c r="B55" s="95"/>
      <c r="C55" s="95" t="s">
        <v>107</v>
      </c>
      <c r="D55" s="95"/>
      <c r="E55" s="95" t="s">
        <v>115</v>
      </c>
      <c r="F55" s="153">
        <f>'EST HRS (Prime-)'!$Z55</f>
        <v>3</v>
      </c>
      <c r="G55" s="153">
        <f>'EST HRS (Sub-1)'!$Z55</f>
        <v>0</v>
      </c>
      <c r="H55" s="153">
        <f>'EST HRS (Sub-2)'!$Z55</f>
        <v>0</v>
      </c>
      <c r="I55" s="153">
        <f>'EST HRS (Sub-3)'!$Z55</f>
        <v>50</v>
      </c>
      <c r="J55" s="153">
        <f>'EST HRS (Sub-4)'!$Z55</f>
        <v>0</v>
      </c>
      <c r="K55" s="153">
        <f>'EST HRS (Sub-5)'!$Z55</f>
        <v>0</v>
      </c>
      <c r="L55" s="153">
        <f>'EST HRS (Sub-6)'!$Z55</f>
        <v>0</v>
      </c>
      <c r="M55" s="153">
        <f>'EST HRS (Sub-7)'!$Z55</f>
        <v>0</v>
      </c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>
        <f t="shared" si="2"/>
        <v>53</v>
      </c>
    </row>
    <row r="56" spans="1:26" s="113" customFormat="1" x14ac:dyDescent="0.2">
      <c r="A56" s="152"/>
      <c r="B56" s="95"/>
      <c r="C56" s="95" t="s">
        <v>108</v>
      </c>
      <c r="D56" s="95"/>
      <c r="E56" s="95" t="s">
        <v>116</v>
      </c>
      <c r="F56" s="153">
        <f>'EST HRS (Prime-)'!$Z56</f>
        <v>3</v>
      </c>
      <c r="G56" s="153">
        <f>'EST HRS (Sub-1)'!$Z56</f>
        <v>0</v>
      </c>
      <c r="H56" s="153">
        <f>'EST HRS (Sub-2)'!$Z56</f>
        <v>0</v>
      </c>
      <c r="I56" s="153">
        <f>'EST HRS (Sub-3)'!$Z56</f>
        <v>24</v>
      </c>
      <c r="J56" s="153">
        <f>'EST HRS (Sub-4)'!$Z56</f>
        <v>0</v>
      </c>
      <c r="K56" s="153">
        <f>'EST HRS (Sub-5)'!$Z56</f>
        <v>0</v>
      </c>
      <c r="L56" s="153">
        <f>'EST HRS (Sub-6)'!$Z56</f>
        <v>0</v>
      </c>
      <c r="M56" s="153">
        <f>'EST HRS (Sub-7)'!$Z56</f>
        <v>0</v>
      </c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>
        <f t="shared" si="2"/>
        <v>27</v>
      </c>
    </row>
    <row r="57" spans="1:26" s="113" customFormat="1" x14ac:dyDescent="0.2">
      <c r="A57" s="152"/>
      <c r="B57" s="95"/>
      <c r="C57" s="95" t="s">
        <v>109</v>
      </c>
      <c r="D57" s="95"/>
      <c r="E57" s="95" t="s">
        <v>118</v>
      </c>
      <c r="F57" s="153">
        <f>'EST HRS (Prime-)'!$Z57</f>
        <v>3</v>
      </c>
      <c r="G57" s="153">
        <f>'EST HRS (Sub-1)'!$Z57</f>
        <v>25</v>
      </c>
      <c r="H57" s="153">
        <f>'EST HRS (Sub-2)'!$Z57</f>
        <v>0</v>
      </c>
      <c r="I57" s="153">
        <f>'EST HRS (Sub-3)'!$Z57</f>
        <v>2</v>
      </c>
      <c r="J57" s="153">
        <f>'EST HRS (Sub-4)'!$Z57</f>
        <v>0</v>
      </c>
      <c r="K57" s="153">
        <f>'EST HRS (Sub-5)'!$Z57</f>
        <v>0</v>
      </c>
      <c r="L57" s="153">
        <f>'EST HRS (Sub-6)'!$Z57</f>
        <v>0</v>
      </c>
      <c r="M57" s="153">
        <f>'EST HRS (Sub-7)'!$Z57</f>
        <v>0</v>
      </c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>
        <f t="shared" si="2"/>
        <v>30</v>
      </c>
    </row>
    <row r="58" spans="1:26" s="113" customFormat="1" x14ac:dyDescent="0.2">
      <c r="A58" s="152"/>
      <c r="B58" s="95"/>
      <c r="C58" s="95" t="s">
        <v>110</v>
      </c>
      <c r="D58" s="95"/>
      <c r="E58" s="95" t="s">
        <v>117</v>
      </c>
      <c r="F58" s="153">
        <f>'EST HRS (Prime-)'!$Z58</f>
        <v>0</v>
      </c>
      <c r="G58" s="153">
        <f>'EST HRS (Sub-1)'!$Z58</f>
        <v>0</v>
      </c>
      <c r="H58" s="153">
        <f>'EST HRS (Sub-2)'!$Z58</f>
        <v>0</v>
      </c>
      <c r="I58" s="153">
        <f>'EST HRS (Sub-3)'!$Z58</f>
        <v>2</v>
      </c>
      <c r="J58" s="153">
        <f>'EST HRS (Sub-4)'!$Z58</f>
        <v>0</v>
      </c>
      <c r="K58" s="153">
        <f>'EST HRS (Sub-5)'!$Z58</f>
        <v>0</v>
      </c>
      <c r="L58" s="153">
        <f>'EST HRS (Sub-6)'!$Z58</f>
        <v>0</v>
      </c>
      <c r="M58" s="153">
        <f>'EST HRS (Sub-7)'!$Z58</f>
        <v>0</v>
      </c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>
        <f t="shared" si="2"/>
        <v>2</v>
      </c>
    </row>
    <row r="59" spans="1:26" s="113" customFormat="1" x14ac:dyDescent="0.2">
      <c r="A59" s="152"/>
      <c r="B59" s="95"/>
      <c r="C59" s="95" t="s">
        <v>111</v>
      </c>
      <c r="D59" s="95"/>
      <c r="E59" s="95" t="s">
        <v>119</v>
      </c>
      <c r="F59" s="153">
        <f>'EST HRS (Prime-)'!$Z59</f>
        <v>51</v>
      </c>
      <c r="G59" s="153">
        <f>'EST HRS (Sub-1)'!$Z59</f>
        <v>0</v>
      </c>
      <c r="H59" s="153">
        <f>'EST HRS (Sub-2)'!$Z59</f>
        <v>0</v>
      </c>
      <c r="I59" s="153">
        <f>'EST HRS (Sub-3)'!$Z59</f>
        <v>2</v>
      </c>
      <c r="J59" s="153">
        <f>'EST HRS (Sub-4)'!$Z59</f>
        <v>0</v>
      </c>
      <c r="K59" s="153">
        <f>'EST HRS (Sub-5)'!$Z59</f>
        <v>0</v>
      </c>
      <c r="L59" s="153">
        <f>'EST HRS (Sub-6)'!$Z59</f>
        <v>0</v>
      </c>
      <c r="M59" s="153">
        <f>'EST HRS (Sub-7)'!$Z59</f>
        <v>0</v>
      </c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>
        <f t="shared" si="2"/>
        <v>53</v>
      </c>
    </row>
    <row r="60" spans="1:26" s="113" customFormat="1" x14ac:dyDescent="0.2">
      <c r="A60" s="152"/>
      <c r="B60" s="95"/>
      <c r="C60" s="95" t="s">
        <v>112</v>
      </c>
      <c r="D60" s="95"/>
      <c r="E60" s="95" t="s">
        <v>120</v>
      </c>
      <c r="F60" s="153">
        <f>'EST HRS (Prime-)'!$Z60</f>
        <v>3</v>
      </c>
      <c r="G60" s="153">
        <f>'EST HRS (Sub-1)'!$Z60</f>
        <v>39</v>
      </c>
      <c r="H60" s="153">
        <f>'EST HRS (Sub-2)'!$Z60</f>
        <v>0</v>
      </c>
      <c r="I60" s="153">
        <f>'EST HRS (Sub-3)'!$Z60</f>
        <v>2</v>
      </c>
      <c r="J60" s="153">
        <f>'EST HRS (Sub-4)'!$Z60</f>
        <v>0</v>
      </c>
      <c r="K60" s="153">
        <f>'EST HRS (Sub-5)'!$Z60</f>
        <v>0</v>
      </c>
      <c r="L60" s="153">
        <f>'EST HRS (Sub-6)'!$Z60</f>
        <v>0</v>
      </c>
      <c r="M60" s="153">
        <f>'EST HRS (Sub-7)'!$Z60</f>
        <v>0</v>
      </c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>
        <f t="shared" si="2"/>
        <v>44</v>
      </c>
    </row>
    <row r="61" spans="1:26" s="113" customFormat="1" x14ac:dyDescent="0.2">
      <c r="A61" s="152"/>
      <c r="B61" s="95"/>
      <c r="C61" s="95" t="s">
        <v>113</v>
      </c>
      <c r="D61" s="95"/>
      <c r="E61" s="95" t="s">
        <v>121</v>
      </c>
      <c r="F61" s="153">
        <f>'EST HRS (Prime-)'!$Z61</f>
        <v>3</v>
      </c>
      <c r="G61" s="153">
        <f>'EST HRS (Sub-1)'!$Z61</f>
        <v>0</v>
      </c>
      <c r="H61" s="153">
        <f>'EST HRS (Sub-2)'!$Z61</f>
        <v>0</v>
      </c>
      <c r="I61" s="153">
        <f>'EST HRS (Sub-3)'!$Z61</f>
        <v>2</v>
      </c>
      <c r="J61" s="153">
        <f>'EST HRS (Sub-4)'!$Z61</f>
        <v>0</v>
      </c>
      <c r="K61" s="153">
        <f>'EST HRS (Sub-5)'!$Z61</f>
        <v>0</v>
      </c>
      <c r="L61" s="153">
        <f>'EST HRS (Sub-6)'!$Z61</f>
        <v>40</v>
      </c>
      <c r="M61" s="153">
        <f>'EST HRS (Sub-7)'!$Z61</f>
        <v>0</v>
      </c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>
        <f t="shared" si="2"/>
        <v>45</v>
      </c>
    </row>
    <row r="62" spans="1:26" x14ac:dyDescent="0.2">
      <c r="A62" s="84" t="s">
        <v>147</v>
      </c>
      <c r="B62" s="85" t="s">
        <v>94</v>
      </c>
      <c r="C62" s="86"/>
      <c r="D62" s="86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8">
        <f>SUM(Z63:Z65)</f>
        <v>57</v>
      </c>
    </row>
    <row r="63" spans="1:26" s="113" customFormat="1" x14ac:dyDescent="0.2">
      <c r="A63" s="112"/>
      <c r="B63" s="95">
        <v>7.1</v>
      </c>
      <c r="C63" s="95" t="s">
        <v>71</v>
      </c>
      <c r="D63" s="95"/>
      <c r="E63" s="95"/>
      <c r="F63" s="153">
        <f>'EST HRS (Prime-)'!$Z63</f>
        <v>1</v>
      </c>
      <c r="G63" s="153">
        <f>'EST HRS (Sub-1)'!$Z63</f>
        <v>0</v>
      </c>
      <c r="H63" s="153">
        <f>'EST HRS (Sub-2)'!$Z63</f>
        <v>0</v>
      </c>
      <c r="I63" s="153">
        <f>'EST HRS (Sub-3)'!$Z63</f>
        <v>0</v>
      </c>
      <c r="J63" s="153">
        <f>'EST HRS (Sub-4)'!$Z63</f>
        <v>0</v>
      </c>
      <c r="K63" s="153">
        <f>'EST HRS (Sub-5)'!$Z63</f>
        <v>0</v>
      </c>
      <c r="L63" s="153">
        <f>'EST HRS (Sub-6)'!$Z63</f>
        <v>30</v>
      </c>
      <c r="M63" s="153">
        <f>'EST HRS (Sub-7)'!$Z63</f>
        <v>0</v>
      </c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>
        <f t="shared" si="2"/>
        <v>31</v>
      </c>
    </row>
    <row r="64" spans="1:26" s="113" customFormat="1" x14ac:dyDescent="0.2">
      <c r="A64" s="152"/>
      <c r="B64" s="95">
        <v>7.2</v>
      </c>
      <c r="C64" s="95" t="s">
        <v>72</v>
      </c>
      <c r="D64" s="95"/>
      <c r="E64" s="95"/>
      <c r="F64" s="153">
        <f>'EST HRS (Prime-)'!$Z64</f>
        <v>1</v>
      </c>
      <c r="G64" s="153">
        <f>'EST HRS (Sub-1)'!$Z64</f>
        <v>0</v>
      </c>
      <c r="H64" s="153">
        <f>'EST HRS (Sub-2)'!$Z64</f>
        <v>0</v>
      </c>
      <c r="I64" s="153">
        <f>'EST HRS (Sub-3)'!$Z64</f>
        <v>0</v>
      </c>
      <c r="J64" s="153">
        <f>'EST HRS (Sub-4)'!$Z64</f>
        <v>0</v>
      </c>
      <c r="K64" s="153">
        <f>'EST HRS (Sub-5)'!$Z64</f>
        <v>0</v>
      </c>
      <c r="L64" s="153">
        <f>'EST HRS (Sub-6)'!$Z64</f>
        <v>10</v>
      </c>
      <c r="M64" s="153">
        <f>'EST HRS (Sub-7)'!$Z64</f>
        <v>0</v>
      </c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>
        <f t="shared" si="2"/>
        <v>11</v>
      </c>
    </row>
    <row r="65" spans="1:28" s="113" customFormat="1" x14ac:dyDescent="0.2">
      <c r="A65" s="152"/>
      <c r="B65" s="95">
        <v>7.3</v>
      </c>
      <c r="C65" s="95" t="s">
        <v>73</v>
      </c>
      <c r="D65" s="95"/>
      <c r="E65" s="95"/>
      <c r="F65" s="153">
        <f>'EST HRS (Prime-)'!$Z65</f>
        <v>1</v>
      </c>
      <c r="G65" s="153">
        <f>'EST HRS (Sub-1)'!$Z65</f>
        <v>0</v>
      </c>
      <c r="H65" s="153">
        <f>'EST HRS (Sub-2)'!$Z65</f>
        <v>0</v>
      </c>
      <c r="I65" s="153">
        <f>'EST HRS (Sub-3)'!$Z65</f>
        <v>0</v>
      </c>
      <c r="J65" s="153">
        <f>'EST HRS (Sub-4)'!$Z65</f>
        <v>0</v>
      </c>
      <c r="K65" s="153">
        <f>'EST HRS (Sub-5)'!$Z65</f>
        <v>0</v>
      </c>
      <c r="L65" s="153">
        <f>'EST HRS (Sub-6)'!$Z65</f>
        <v>14</v>
      </c>
      <c r="M65" s="153">
        <f>'EST HRS (Sub-7)'!$Z65</f>
        <v>0</v>
      </c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>
        <f t="shared" si="2"/>
        <v>15</v>
      </c>
    </row>
    <row r="66" spans="1:28" x14ac:dyDescent="0.2">
      <c r="A66" s="84" t="s">
        <v>148</v>
      </c>
      <c r="B66" s="85" t="s">
        <v>95</v>
      </c>
      <c r="C66" s="86"/>
      <c r="D66" s="86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8">
        <f>SUM(Z67:Z76)</f>
        <v>2362</v>
      </c>
    </row>
    <row r="67" spans="1:28" x14ac:dyDescent="0.2">
      <c r="A67" s="89"/>
      <c r="B67" s="90">
        <v>8.1</v>
      </c>
      <c r="C67" s="90" t="s">
        <v>74</v>
      </c>
      <c r="D67" s="90"/>
      <c r="E67" s="90"/>
      <c r="F67" s="92">
        <f>'EST HRS (Prime-)'!$Z67</f>
        <v>176</v>
      </c>
      <c r="G67" s="92">
        <f>'EST HRS (Sub-1)'!$Z67</f>
        <v>0</v>
      </c>
      <c r="H67" s="92">
        <f>'EST HRS (Sub-2)'!$Z67</f>
        <v>0</v>
      </c>
      <c r="I67" s="92">
        <f>'EST HRS (Sub-3)'!$Z67</f>
        <v>0</v>
      </c>
      <c r="J67" s="92">
        <f>'EST HRS (Sub-4)'!$Z67</f>
        <v>0</v>
      </c>
      <c r="K67" s="92">
        <f>'EST HRS (Sub-5)'!$Z67</f>
        <v>0</v>
      </c>
      <c r="L67" s="92">
        <f>'EST HRS (Sub-6)'!$Z67</f>
        <v>0</v>
      </c>
      <c r="M67" s="92">
        <f>'EST HRS (Sub-7)'!$Z67</f>
        <v>0</v>
      </c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>
        <f t="shared" si="2"/>
        <v>176</v>
      </c>
    </row>
    <row r="68" spans="1:28" x14ac:dyDescent="0.2">
      <c r="A68" s="94"/>
      <c r="B68" s="90">
        <v>8.1999999999999993</v>
      </c>
      <c r="C68" s="90" t="s">
        <v>75</v>
      </c>
      <c r="D68" s="90"/>
      <c r="E68" s="90"/>
      <c r="F68" s="92">
        <f>'EST HRS (Prime-)'!$Z68</f>
        <v>0</v>
      </c>
      <c r="G68" s="92">
        <f>'EST HRS (Sub-1)'!$Z68</f>
        <v>0</v>
      </c>
      <c r="H68" s="92">
        <f>'EST HRS (Sub-2)'!$Z68</f>
        <v>0</v>
      </c>
      <c r="I68" s="92">
        <f>'EST HRS (Sub-3)'!$Z68</f>
        <v>0</v>
      </c>
      <c r="J68" s="92">
        <f>'EST HRS (Sub-4)'!$Z68</f>
        <v>0</v>
      </c>
      <c r="K68" s="92">
        <f>'EST HRS (Sub-5)'!$Z68</f>
        <v>0</v>
      </c>
      <c r="L68" s="92">
        <f>'EST HRS (Sub-6)'!$Z68</f>
        <v>0</v>
      </c>
      <c r="M68" s="92">
        <f>'EST HRS (Sub-7)'!$Z68</f>
        <v>0</v>
      </c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142">
        <f t="shared" si="2"/>
        <v>0</v>
      </c>
    </row>
    <row r="69" spans="1:28" x14ac:dyDescent="0.2">
      <c r="A69" s="94"/>
      <c r="B69" s="90"/>
      <c r="C69" s="95" t="s">
        <v>135</v>
      </c>
      <c r="D69" s="90"/>
      <c r="E69" s="90" t="s">
        <v>76</v>
      </c>
      <c r="F69" s="92">
        <f>'EST HRS (Prime-)'!$Z69</f>
        <v>176</v>
      </c>
      <c r="G69" s="92">
        <f>'EST HRS (Sub-1)'!$Z69</f>
        <v>0</v>
      </c>
      <c r="H69" s="92">
        <f>'EST HRS (Sub-2)'!$Z69</f>
        <v>0</v>
      </c>
      <c r="I69" s="92">
        <f>'EST HRS (Sub-3)'!$Z69</f>
        <v>0</v>
      </c>
      <c r="J69" s="92">
        <f>'EST HRS (Sub-4)'!$Z69</f>
        <v>32</v>
      </c>
      <c r="K69" s="92">
        <f>'EST HRS (Sub-5)'!$Z69</f>
        <v>40</v>
      </c>
      <c r="L69" s="92">
        <f>'EST HRS (Sub-6)'!$Z69</f>
        <v>0</v>
      </c>
      <c r="M69" s="92">
        <f>'EST HRS (Sub-7)'!$Z69</f>
        <v>0</v>
      </c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142">
        <f t="shared" si="2"/>
        <v>248</v>
      </c>
    </row>
    <row r="70" spans="1:28" x14ac:dyDescent="0.2">
      <c r="A70" s="94"/>
      <c r="B70" s="90"/>
      <c r="C70" s="95" t="s">
        <v>136</v>
      </c>
      <c r="D70" s="90"/>
      <c r="E70" s="90" t="s">
        <v>77</v>
      </c>
      <c r="F70" s="92">
        <f>'EST HRS (Prime-)'!$Z70</f>
        <v>189</v>
      </c>
      <c r="G70" s="92">
        <f>'EST HRS (Sub-1)'!$Z70</f>
        <v>0</v>
      </c>
      <c r="H70" s="92">
        <f>'EST HRS (Sub-2)'!$Z70</f>
        <v>0</v>
      </c>
      <c r="I70" s="92">
        <f>'EST HRS (Sub-3)'!$Z70</f>
        <v>0</v>
      </c>
      <c r="J70" s="92">
        <f>'EST HRS (Sub-4)'!$Z70</f>
        <v>80</v>
      </c>
      <c r="K70" s="92">
        <f>'EST HRS (Sub-5)'!$Z70</f>
        <v>9</v>
      </c>
      <c r="L70" s="92">
        <f>'EST HRS (Sub-6)'!$Z70</f>
        <v>0</v>
      </c>
      <c r="M70" s="92">
        <f>'EST HRS (Sub-7)'!$Z70</f>
        <v>0</v>
      </c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142">
        <f t="shared" si="2"/>
        <v>278</v>
      </c>
      <c r="AB70" s="141"/>
    </row>
    <row r="71" spans="1:28" x14ac:dyDescent="0.2">
      <c r="A71" s="94"/>
      <c r="B71" s="90"/>
      <c r="C71" s="95" t="s">
        <v>137</v>
      </c>
      <c r="D71" s="90"/>
      <c r="E71" s="90" t="s">
        <v>78</v>
      </c>
      <c r="F71" s="92">
        <f>'EST HRS (Prime-)'!$Z71</f>
        <v>132</v>
      </c>
      <c r="G71" s="92">
        <f>'EST HRS (Sub-1)'!$Z71</f>
        <v>0</v>
      </c>
      <c r="H71" s="92">
        <f>'EST HRS (Sub-2)'!$Z71</f>
        <v>0</v>
      </c>
      <c r="I71" s="92">
        <f>'EST HRS (Sub-3)'!$Z71</f>
        <v>0</v>
      </c>
      <c r="J71" s="92">
        <f>'EST HRS (Sub-4)'!$Z71</f>
        <v>54</v>
      </c>
      <c r="K71" s="92">
        <f>'EST HRS (Sub-5)'!$Z71</f>
        <v>20</v>
      </c>
      <c r="L71" s="92">
        <f>'EST HRS (Sub-6)'!$Z71</f>
        <v>0</v>
      </c>
      <c r="M71" s="92">
        <f>'EST HRS (Sub-7)'!$Z71</f>
        <v>0</v>
      </c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142">
        <f t="shared" si="2"/>
        <v>206</v>
      </c>
      <c r="AB71" s="141"/>
    </row>
    <row r="72" spans="1:28" x14ac:dyDescent="0.2">
      <c r="A72" s="94"/>
      <c r="B72" s="90"/>
      <c r="C72" s="95" t="s">
        <v>138</v>
      </c>
      <c r="D72" s="90"/>
      <c r="E72" s="90" t="s">
        <v>79</v>
      </c>
      <c r="F72" s="92">
        <f>'EST HRS (Prime-)'!$Z72</f>
        <v>182</v>
      </c>
      <c r="G72" s="92">
        <f>'EST HRS (Sub-1)'!$Z72</f>
        <v>0</v>
      </c>
      <c r="H72" s="92">
        <f>'EST HRS (Sub-2)'!$Z72</f>
        <v>0</v>
      </c>
      <c r="I72" s="92">
        <f>'EST HRS (Sub-3)'!$Z72</f>
        <v>0</v>
      </c>
      <c r="J72" s="92">
        <f>'EST HRS (Sub-4)'!$Z72</f>
        <v>120</v>
      </c>
      <c r="K72" s="92">
        <f>'EST HRS (Sub-5)'!$Z72</f>
        <v>70</v>
      </c>
      <c r="L72" s="92">
        <f>'EST HRS (Sub-6)'!$Z72</f>
        <v>0</v>
      </c>
      <c r="M72" s="92">
        <f>'EST HRS (Sub-7)'!$Z72</f>
        <v>0</v>
      </c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142">
        <f t="shared" si="2"/>
        <v>372</v>
      </c>
      <c r="AB72" s="141"/>
    </row>
    <row r="73" spans="1:28" x14ac:dyDescent="0.2">
      <c r="A73" s="152"/>
      <c r="B73" s="95">
        <v>8.3000000000000007</v>
      </c>
      <c r="C73" s="95" t="s">
        <v>276</v>
      </c>
      <c r="D73" s="95"/>
      <c r="E73" s="95"/>
      <c r="F73" s="142">
        <f>'EST HRS (Prime-)'!$Z73</f>
        <v>0</v>
      </c>
      <c r="G73" s="142">
        <f>'EST HRS (Sub-1)'!$Z73</f>
        <v>0</v>
      </c>
      <c r="H73" s="142">
        <f>'EST HRS (Sub-2)'!$Z73</f>
        <v>0</v>
      </c>
      <c r="I73" s="142">
        <f>'EST HRS (Sub-3)'!$Z73</f>
        <v>0</v>
      </c>
      <c r="J73" s="142">
        <f>'EST HRS (Sub-4)'!$Z73</f>
        <v>0</v>
      </c>
      <c r="K73" s="142">
        <f>'EST HRS (Sub-5)'!$Z73</f>
        <v>0</v>
      </c>
      <c r="L73" s="142">
        <f>'EST HRS (Sub-6)'!$Z73</f>
        <v>0</v>
      </c>
      <c r="M73" s="142">
        <f>'EST HRS (Sub-7)'!$Z73</f>
        <v>0</v>
      </c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142">
        <f t="shared" si="2"/>
        <v>0</v>
      </c>
    </row>
    <row r="74" spans="1:28" x14ac:dyDescent="0.2">
      <c r="A74" s="152"/>
      <c r="B74" s="95"/>
      <c r="C74" s="95" t="s">
        <v>277</v>
      </c>
      <c r="D74" s="95"/>
      <c r="E74" s="95" t="s">
        <v>278</v>
      </c>
      <c r="F74" s="142">
        <f>'EST HRS (Prime-)'!$Z74</f>
        <v>438</v>
      </c>
      <c r="G74" s="142">
        <f>'EST HRS (Sub-1)'!$Z74</f>
        <v>0</v>
      </c>
      <c r="H74" s="142">
        <f>'EST HRS (Sub-2)'!$Z74</f>
        <v>0</v>
      </c>
      <c r="I74" s="142">
        <f>'EST HRS (Sub-3)'!$Z74</f>
        <v>0</v>
      </c>
      <c r="J74" s="142">
        <f>'EST HRS (Sub-4)'!$Z74</f>
        <v>290</v>
      </c>
      <c r="K74" s="142">
        <f>'EST HRS (Sub-5)'!$Z74</f>
        <v>100</v>
      </c>
      <c r="L74" s="142">
        <f>'EST HRS (Sub-6)'!$Z74</f>
        <v>0</v>
      </c>
      <c r="M74" s="142">
        <f>'EST HRS (Sub-7)'!$Z74</f>
        <v>0</v>
      </c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142">
        <f t="shared" si="2"/>
        <v>828</v>
      </c>
    </row>
    <row r="75" spans="1:28" x14ac:dyDescent="0.2">
      <c r="A75" s="152"/>
      <c r="B75" s="95"/>
      <c r="C75" s="95" t="s">
        <v>279</v>
      </c>
      <c r="D75" s="95"/>
      <c r="E75" s="95" t="s">
        <v>280</v>
      </c>
      <c r="F75" s="142">
        <f>'EST HRS (Prime-)'!$Z75</f>
        <v>64</v>
      </c>
      <c r="G75" s="142">
        <f>'EST HRS (Sub-1)'!$Z75</f>
        <v>0</v>
      </c>
      <c r="H75" s="142">
        <f>'EST HRS (Sub-2)'!$Z75</f>
        <v>0</v>
      </c>
      <c r="I75" s="142">
        <f>'EST HRS (Sub-3)'!$Z75</f>
        <v>0</v>
      </c>
      <c r="J75" s="142">
        <f>'EST HRS (Sub-4)'!$Z75</f>
        <v>36</v>
      </c>
      <c r="K75" s="142">
        <f>'EST HRS (Sub-5)'!$Z75</f>
        <v>10</v>
      </c>
      <c r="L75" s="142">
        <f>'EST HRS (Sub-6)'!$Z75</f>
        <v>0</v>
      </c>
      <c r="M75" s="142">
        <f>'EST HRS (Sub-7)'!$Z75</f>
        <v>0</v>
      </c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142">
        <f t="shared" si="2"/>
        <v>110</v>
      </c>
    </row>
    <row r="76" spans="1:28" x14ac:dyDescent="0.2">
      <c r="A76" s="152"/>
      <c r="B76" s="95"/>
      <c r="C76" s="95" t="s">
        <v>281</v>
      </c>
      <c r="D76" s="95"/>
      <c r="E76" s="95" t="s">
        <v>282</v>
      </c>
      <c r="F76" s="142">
        <f>'EST HRS (Prime-)'!$Z76</f>
        <v>88</v>
      </c>
      <c r="G76" s="142">
        <f>'EST HRS (Sub-1)'!$Z76</f>
        <v>0</v>
      </c>
      <c r="H76" s="142">
        <f>'EST HRS (Sub-2)'!$Z76</f>
        <v>0</v>
      </c>
      <c r="I76" s="142">
        <f>'EST HRS (Sub-3)'!$Z76</f>
        <v>0</v>
      </c>
      <c r="J76" s="142">
        <f>'EST HRS (Sub-4)'!$Z76</f>
        <v>56</v>
      </c>
      <c r="K76" s="142">
        <f>'EST HRS (Sub-5)'!$Z76</f>
        <v>0</v>
      </c>
      <c r="L76" s="142">
        <f>'EST HRS (Sub-6)'!$Z76</f>
        <v>0</v>
      </c>
      <c r="M76" s="142">
        <f>'EST HRS (Sub-7)'!$Z76</f>
        <v>0</v>
      </c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142">
        <f t="shared" si="2"/>
        <v>144</v>
      </c>
    </row>
    <row r="77" spans="1:28" x14ac:dyDescent="0.2">
      <c r="A77" s="84"/>
      <c r="B77" s="85"/>
      <c r="C77" s="86"/>
      <c r="D77" s="86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8"/>
    </row>
    <row r="78" spans="1:28" x14ac:dyDescent="0.2">
      <c r="A78" s="89"/>
      <c r="B78" s="90"/>
      <c r="C78" s="90"/>
      <c r="D78" s="90"/>
      <c r="E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8" ht="16.5" thickBot="1" x14ac:dyDescent="0.3">
      <c r="A79" s="97"/>
      <c r="B79" s="98"/>
      <c r="C79" s="98"/>
      <c r="D79" s="98"/>
      <c r="E79" s="99" t="s">
        <v>30</v>
      </c>
      <c r="F79" s="100">
        <f t="shared" ref="F79:R79" si="3">SUM(F10:F78)</f>
        <v>4843</v>
      </c>
      <c r="G79" s="100">
        <f t="shared" si="3"/>
        <v>1162</v>
      </c>
      <c r="H79" s="100">
        <f t="shared" si="3"/>
        <v>2647</v>
      </c>
      <c r="I79" s="100">
        <f t="shared" si="3"/>
        <v>242</v>
      </c>
      <c r="J79" s="100">
        <f t="shared" si="3"/>
        <v>740</v>
      </c>
      <c r="K79" s="100">
        <f t="shared" si="3"/>
        <v>314</v>
      </c>
      <c r="L79" s="100">
        <f t="shared" si="3"/>
        <v>125</v>
      </c>
      <c r="M79" s="100">
        <f t="shared" si="3"/>
        <v>1024</v>
      </c>
      <c r="N79" s="100">
        <f t="shared" si="3"/>
        <v>0</v>
      </c>
      <c r="O79" s="100">
        <f t="shared" si="3"/>
        <v>0</v>
      </c>
      <c r="P79" s="100">
        <f t="shared" si="3"/>
        <v>0</v>
      </c>
      <c r="Q79" s="100">
        <f t="shared" si="3"/>
        <v>0</v>
      </c>
      <c r="R79" s="100">
        <f t="shared" si="3"/>
        <v>0</v>
      </c>
      <c r="S79" s="100">
        <f>SUM(S10:S78)</f>
        <v>0</v>
      </c>
      <c r="T79" s="100">
        <f t="shared" ref="T79:Y79" si="4">SUM(T10:T78)</f>
        <v>0</v>
      </c>
      <c r="U79" s="100">
        <f t="shared" si="4"/>
        <v>0</v>
      </c>
      <c r="V79" s="100">
        <f t="shared" si="4"/>
        <v>0</v>
      </c>
      <c r="W79" s="100">
        <f t="shared" si="4"/>
        <v>0</v>
      </c>
      <c r="X79" s="100">
        <f t="shared" si="4"/>
        <v>0</v>
      </c>
      <c r="Y79" s="100">
        <f t="shared" si="4"/>
        <v>0</v>
      </c>
      <c r="Z79" s="100">
        <f>+Z10+Z24+Z35+Z41+Z46+Z51+Z62+Z66+Z77</f>
        <v>11097</v>
      </c>
    </row>
    <row r="81" spans="6:13" x14ac:dyDescent="0.2">
      <c r="F81" s="143"/>
      <c r="G81" s="143"/>
      <c r="H81" s="143"/>
      <c r="I81" s="143"/>
      <c r="J81" s="143"/>
      <c r="K81" s="143"/>
      <c r="L81" s="143"/>
      <c r="M81" s="143"/>
    </row>
    <row r="82" spans="6:13" hidden="1" x14ac:dyDescent="0.2">
      <c r="F82" s="145">
        <f>F79/Z79</f>
        <v>0.43642425880868702</v>
      </c>
      <c r="G82" s="145">
        <f>G79/Z79</f>
        <v>0.1047129854915743</v>
      </c>
      <c r="H82" s="145">
        <f>H79/Z79</f>
        <v>0.23853293682977381</v>
      </c>
      <c r="I82" s="145">
        <f>I79/Z79</f>
        <v>2.1807695773632514E-2</v>
      </c>
      <c r="J82" s="145">
        <f>J79/Z79</f>
        <v>6.6684689555735782E-2</v>
      </c>
      <c r="K82" s="145">
        <f>K79/Z79</f>
        <v>2.8295935838514915E-2</v>
      </c>
      <c r="L82" s="145">
        <f>L79/Z79</f>
        <v>1.1264305668198612E-2</v>
      </c>
      <c r="M82" s="145">
        <f>M79/Z79</f>
        <v>9.2277192033883029E-2</v>
      </c>
    </row>
  </sheetData>
  <mergeCells count="1">
    <mergeCell ref="A5:Z5"/>
  </mergeCells>
  <pageMargins left="0.7" right="0.7" top="0.5" bottom="0.5" header="0.05" footer="0.05"/>
  <pageSetup paperSize="3" scale="67" orientation="landscape" r:id="rId1"/>
  <headerFooter>
    <oddFooter>&amp;L&amp;D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59"/>
  <sheetViews>
    <sheetView zoomScale="75" zoomScaleNormal="75" workbookViewId="0">
      <selection activeCell="C6" sqref="C6:J6"/>
    </sheetView>
  </sheetViews>
  <sheetFormatPr defaultRowHeight="14.25" x14ac:dyDescent="0.2"/>
  <cols>
    <col min="2" max="2" width="8.75" style="103"/>
    <col min="3" max="3" width="17.25" customWidth="1"/>
    <col min="4" max="4" width="18.25" customWidth="1"/>
    <col min="5" max="5" width="7.375" customWidth="1"/>
    <col min="7" max="7" width="6.75" customWidth="1"/>
    <col min="9" max="9" width="7.5" customWidth="1"/>
    <col min="10" max="10" width="13.25" customWidth="1"/>
    <col min="12" max="13" width="0" hidden="1" customWidth="1"/>
    <col min="14" max="14" width="9.75" hidden="1" customWidth="1"/>
    <col min="15" max="15" width="0" hidden="1" customWidth="1"/>
    <col min="16" max="16" width="10.5" hidden="1" customWidth="1"/>
  </cols>
  <sheetData>
    <row r="3" spans="2:16" ht="18" x14ac:dyDescent="0.25">
      <c r="C3" s="229" t="str">
        <f>'EST COST (Prime-)'!C2</f>
        <v xml:space="preserve">Agreement Number </v>
      </c>
      <c r="D3" s="229"/>
      <c r="E3" s="229"/>
      <c r="F3" s="229"/>
      <c r="G3" s="229"/>
      <c r="H3" s="229"/>
      <c r="I3" s="229"/>
      <c r="J3" s="229"/>
    </row>
    <row r="4" spans="2:16" ht="18" x14ac:dyDescent="0.25">
      <c r="C4" s="229" t="str">
        <f>'EST COST (Prime-)'!C3</f>
        <v>Project Name</v>
      </c>
      <c r="D4" s="229"/>
      <c r="E4" s="229"/>
      <c r="F4" s="229"/>
      <c r="G4" s="229"/>
      <c r="H4" s="229"/>
      <c r="I4" s="229"/>
      <c r="J4" s="229"/>
    </row>
    <row r="5" spans="2:16" ht="18" x14ac:dyDescent="0.25">
      <c r="C5" s="228" t="s">
        <v>344</v>
      </c>
      <c r="D5" s="228"/>
      <c r="E5" s="228"/>
      <c r="F5" s="228"/>
      <c r="G5" s="228"/>
      <c r="H5" s="228"/>
      <c r="I5" s="228"/>
      <c r="J5" s="228"/>
    </row>
    <row r="6" spans="2:16" ht="18" x14ac:dyDescent="0.25">
      <c r="C6" s="229" t="s">
        <v>8</v>
      </c>
      <c r="D6" s="229"/>
      <c r="E6" s="229"/>
      <c r="F6" s="229"/>
      <c r="G6" s="229"/>
      <c r="H6" s="229"/>
      <c r="I6" s="229"/>
      <c r="J6" s="229"/>
    </row>
    <row r="7" spans="2:16" x14ac:dyDescent="0.2">
      <c r="C7" s="11"/>
      <c r="D7" s="11"/>
      <c r="E7" s="11"/>
      <c r="F7" s="11"/>
      <c r="G7" s="11"/>
      <c r="H7" s="11"/>
      <c r="I7" s="11"/>
      <c r="J7" s="12"/>
    </row>
    <row r="8" spans="2:16" ht="15" x14ac:dyDescent="0.25">
      <c r="C8" s="13" t="s">
        <v>363</v>
      </c>
      <c r="D8" s="11"/>
      <c r="E8" s="11"/>
      <c r="F8" s="11"/>
      <c r="G8" s="11"/>
      <c r="H8" s="11"/>
      <c r="I8" s="11"/>
      <c r="J8" s="12"/>
    </row>
    <row r="9" spans="2:16" ht="15" x14ac:dyDescent="0.25">
      <c r="C9" s="14"/>
      <c r="D9" s="15"/>
      <c r="E9" s="15"/>
      <c r="F9" s="15"/>
      <c r="G9" s="15"/>
      <c r="H9" s="15"/>
      <c r="I9" s="15"/>
      <c r="J9" s="16"/>
    </row>
    <row r="10" spans="2:16" ht="15" x14ac:dyDescent="0.25">
      <c r="B10" s="104" t="s">
        <v>203</v>
      </c>
      <c r="C10" s="17" t="s">
        <v>1</v>
      </c>
      <c r="D10" s="17" t="s">
        <v>208</v>
      </c>
      <c r="E10" s="17" t="s">
        <v>195</v>
      </c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  <c r="M10" t="s">
        <v>287</v>
      </c>
      <c r="N10" t="s">
        <v>288</v>
      </c>
      <c r="O10" t="s">
        <v>289</v>
      </c>
      <c r="P10" t="s">
        <v>290</v>
      </c>
    </row>
    <row r="11" spans="2:16" x14ac:dyDescent="0.2">
      <c r="C11" s="61" t="s">
        <v>150</v>
      </c>
      <c r="D11" s="60" t="s">
        <v>242</v>
      </c>
      <c r="E11" s="60"/>
      <c r="F11" s="113">
        <f>'EST HRS (Sub-3)'!$F$79</f>
        <v>122</v>
      </c>
      <c r="G11" s="60"/>
      <c r="H11" s="169">
        <v>75.58</v>
      </c>
      <c r="I11" s="170"/>
      <c r="J11" s="169">
        <f>F11*H11</f>
        <v>9220.76</v>
      </c>
      <c r="M11" s="122">
        <f>H11</f>
        <v>75.58</v>
      </c>
      <c r="N11" s="122">
        <f>H11*$D$37</f>
        <v>106.95325800000001</v>
      </c>
      <c r="O11" s="122">
        <f>H11*$D$38</f>
        <v>21.540299999999998</v>
      </c>
      <c r="P11" s="122">
        <f>SUM(M11:O11)</f>
        <v>204.07355799999999</v>
      </c>
    </row>
    <row r="12" spans="2:16" x14ac:dyDescent="0.2">
      <c r="C12" s="61" t="s">
        <v>150</v>
      </c>
      <c r="D12" s="60" t="s">
        <v>238</v>
      </c>
      <c r="E12" s="60"/>
      <c r="F12" s="113">
        <f>'EST HRS (Sub-3)'!$G$79</f>
        <v>4</v>
      </c>
      <c r="G12" s="60"/>
      <c r="H12" s="169">
        <v>75.58</v>
      </c>
      <c r="I12" s="170"/>
      <c r="J12" s="169">
        <f t="shared" ref="J12:J30" si="0">F12*H12</f>
        <v>302.32</v>
      </c>
      <c r="M12" s="122">
        <f t="shared" ref="M12:M31" si="1">H12</f>
        <v>75.58</v>
      </c>
      <c r="N12" s="122">
        <f t="shared" ref="N12:N31" si="2">H12*$D$37</f>
        <v>106.95325800000001</v>
      </c>
      <c r="O12" s="122">
        <f t="shared" ref="O12:O31" si="3">H12*$D$38</f>
        <v>21.540299999999998</v>
      </c>
      <c r="P12" s="122">
        <f t="shared" ref="P12:P31" si="4">SUM(M12:O12)</f>
        <v>204.07355799999999</v>
      </c>
    </row>
    <row r="13" spans="2:16" x14ac:dyDescent="0.2">
      <c r="C13" s="61" t="s">
        <v>234</v>
      </c>
      <c r="D13" s="60" t="s">
        <v>240</v>
      </c>
      <c r="E13" s="60"/>
      <c r="F13" s="113">
        <f>'EST HRS (Sub-3)'!$H$79</f>
        <v>34</v>
      </c>
      <c r="G13" s="60"/>
      <c r="H13" s="169">
        <v>49.5</v>
      </c>
      <c r="I13" s="170"/>
      <c r="J13" s="169">
        <f t="shared" si="0"/>
        <v>1683</v>
      </c>
      <c r="M13" s="122">
        <f t="shared" si="1"/>
        <v>49.5</v>
      </c>
      <c r="N13" s="122">
        <f t="shared" si="2"/>
        <v>70.047449999999998</v>
      </c>
      <c r="O13" s="122">
        <f t="shared" si="3"/>
        <v>14.107499999999998</v>
      </c>
      <c r="P13" s="122">
        <f t="shared" si="4"/>
        <v>133.65494999999999</v>
      </c>
    </row>
    <row r="14" spans="2:16" x14ac:dyDescent="0.2">
      <c r="C14" s="61" t="s">
        <v>237</v>
      </c>
      <c r="D14" s="60" t="s">
        <v>239</v>
      </c>
      <c r="E14" s="60"/>
      <c r="F14" s="113">
        <f>'EST HRS (Sub-3)'!$I$79</f>
        <v>54</v>
      </c>
      <c r="G14" s="60"/>
      <c r="H14" s="169">
        <v>32.69</v>
      </c>
      <c r="I14" s="170"/>
      <c r="J14" s="169">
        <f t="shared" si="0"/>
        <v>1765.2599999999998</v>
      </c>
      <c r="M14" s="122">
        <f t="shared" si="1"/>
        <v>32.69</v>
      </c>
      <c r="N14" s="122">
        <f t="shared" si="2"/>
        <v>46.259619000000001</v>
      </c>
      <c r="O14" s="122">
        <f t="shared" si="3"/>
        <v>9.3166499999999992</v>
      </c>
      <c r="P14" s="122">
        <f t="shared" si="4"/>
        <v>88.266268999999994</v>
      </c>
    </row>
    <row r="15" spans="2:16" x14ac:dyDescent="0.2">
      <c r="C15" s="210" t="s">
        <v>236</v>
      </c>
      <c r="D15" s="211" t="s">
        <v>241</v>
      </c>
      <c r="E15" s="60"/>
      <c r="F15" s="113">
        <f>'EST HRS (Sub-3)'!$J$79</f>
        <v>0</v>
      </c>
      <c r="G15" s="60"/>
      <c r="H15" s="169">
        <v>23.57</v>
      </c>
      <c r="I15" s="170"/>
      <c r="J15" s="169">
        <f t="shared" si="0"/>
        <v>0</v>
      </c>
      <c r="M15" s="122">
        <f t="shared" si="1"/>
        <v>23.57</v>
      </c>
      <c r="N15" s="122">
        <f t="shared" si="2"/>
        <v>33.353907</v>
      </c>
      <c r="O15" s="122">
        <f t="shared" si="3"/>
        <v>6.7174499999999995</v>
      </c>
      <c r="P15" s="122">
        <f t="shared" si="4"/>
        <v>63.641356999999999</v>
      </c>
    </row>
    <row r="16" spans="2:16" x14ac:dyDescent="0.2">
      <c r="C16" s="61" t="s">
        <v>231</v>
      </c>
      <c r="D16" s="60"/>
      <c r="E16" s="60"/>
      <c r="F16" s="113">
        <f>'EST HRS (Sub-3)'!$K$79</f>
        <v>12</v>
      </c>
      <c r="G16" s="60"/>
      <c r="H16" s="169">
        <v>38.119999999999997</v>
      </c>
      <c r="I16" s="170"/>
      <c r="J16" s="169">
        <f t="shared" si="0"/>
        <v>457.43999999999994</v>
      </c>
      <c r="M16" s="122">
        <f t="shared" si="1"/>
        <v>38.119999999999997</v>
      </c>
      <c r="N16" s="122">
        <f t="shared" si="2"/>
        <v>53.943611999999995</v>
      </c>
      <c r="O16" s="122">
        <f t="shared" si="3"/>
        <v>10.864199999999999</v>
      </c>
      <c r="P16" s="122">
        <f t="shared" si="4"/>
        <v>102.92781199999999</v>
      </c>
    </row>
    <row r="17" spans="3:16" x14ac:dyDescent="0.2">
      <c r="C17" s="61" t="s">
        <v>173</v>
      </c>
      <c r="D17" s="60"/>
      <c r="E17" s="60"/>
      <c r="F17" s="113">
        <f>'EST HRS (Sub-3)'!$L$79</f>
        <v>0</v>
      </c>
      <c r="G17" s="60"/>
      <c r="H17" s="169">
        <v>27.26</v>
      </c>
      <c r="I17" s="170"/>
      <c r="J17" s="169">
        <f t="shared" si="0"/>
        <v>0</v>
      </c>
      <c r="M17" s="122">
        <f t="shared" si="1"/>
        <v>27.26</v>
      </c>
      <c r="N17" s="122">
        <f t="shared" si="2"/>
        <v>38.575626</v>
      </c>
      <c r="O17" s="122">
        <f t="shared" si="3"/>
        <v>7.7690999999999999</v>
      </c>
      <c r="P17" s="122">
        <f t="shared" si="4"/>
        <v>73.604725999999999</v>
      </c>
    </row>
    <row r="18" spans="3:16" x14ac:dyDescent="0.2">
      <c r="C18" s="61" t="s">
        <v>271</v>
      </c>
      <c r="D18" s="60"/>
      <c r="E18" s="60"/>
      <c r="F18" s="113">
        <f>'EST HRS (Sub-3)'!$M$79</f>
        <v>16</v>
      </c>
      <c r="G18" s="60"/>
      <c r="H18" s="169">
        <v>50</v>
      </c>
      <c r="I18" s="170"/>
      <c r="J18" s="169">
        <f t="shared" si="0"/>
        <v>800</v>
      </c>
      <c r="M18" s="122">
        <f t="shared" si="1"/>
        <v>50</v>
      </c>
      <c r="N18" s="122">
        <f t="shared" si="2"/>
        <v>70.754999999999995</v>
      </c>
      <c r="O18" s="122">
        <f t="shared" si="3"/>
        <v>14.249999999999998</v>
      </c>
      <c r="P18" s="122">
        <f t="shared" si="4"/>
        <v>135.005</v>
      </c>
    </row>
    <row r="19" spans="3:16" x14ac:dyDescent="0.2">
      <c r="C19" s="61"/>
      <c r="D19" s="60"/>
      <c r="E19" s="60"/>
      <c r="F19" s="113">
        <f>'EST HRS (Sub-3)'!$N$79</f>
        <v>0</v>
      </c>
      <c r="G19" s="60"/>
      <c r="H19" s="169"/>
      <c r="I19" s="170"/>
      <c r="J19" s="169">
        <f t="shared" si="0"/>
        <v>0</v>
      </c>
      <c r="M19" s="122">
        <f t="shared" si="1"/>
        <v>0</v>
      </c>
      <c r="N19" s="122">
        <f t="shared" si="2"/>
        <v>0</v>
      </c>
      <c r="O19" s="122">
        <f t="shared" si="3"/>
        <v>0</v>
      </c>
      <c r="P19" s="122">
        <f t="shared" si="4"/>
        <v>0</v>
      </c>
    </row>
    <row r="20" spans="3:16" hidden="1" x14ac:dyDescent="0.2">
      <c r="C20" s="61"/>
      <c r="D20" s="60"/>
      <c r="E20" s="60"/>
      <c r="F20" s="113">
        <f>'EST HRS (Sub-3)'!$O$79</f>
        <v>0</v>
      </c>
      <c r="G20" s="60"/>
      <c r="H20" s="169"/>
      <c r="I20" s="170"/>
      <c r="J20" s="169">
        <f t="shared" si="0"/>
        <v>0</v>
      </c>
      <c r="M20" s="122">
        <f t="shared" si="1"/>
        <v>0</v>
      </c>
      <c r="N20" s="122">
        <f t="shared" si="2"/>
        <v>0</v>
      </c>
      <c r="O20" s="122">
        <f t="shared" si="3"/>
        <v>0</v>
      </c>
      <c r="P20" s="122">
        <f t="shared" si="4"/>
        <v>0</v>
      </c>
    </row>
    <row r="21" spans="3:16" hidden="1" x14ac:dyDescent="0.2">
      <c r="C21" s="61"/>
      <c r="D21" s="60"/>
      <c r="E21" s="60"/>
      <c r="F21" s="113">
        <f>'EST HRS (Sub-3)'!$P$79</f>
        <v>0</v>
      </c>
      <c r="G21" s="60"/>
      <c r="H21" s="169"/>
      <c r="I21" s="170"/>
      <c r="J21" s="169">
        <f t="shared" si="0"/>
        <v>0</v>
      </c>
      <c r="M21" s="122">
        <f t="shared" si="1"/>
        <v>0</v>
      </c>
      <c r="N21" s="122">
        <f t="shared" si="2"/>
        <v>0</v>
      </c>
      <c r="O21" s="122">
        <f t="shared" si="3"/>
        <v>0</v>
      </c>
      <c r="P21" s="122">
        <f t="shared" si="4"/>
        <v>0</v>
      </c>
    </row>
    <row r="22" spans="3:16" hidden="1" x14ac:dyDescent="0.2">
      <c r="C22" s="61"/>
      <c r="D22" s="60"/>
      <c r="E22" s="60"/>
      <c r="F22" s="113">
        <f>'EST HRS (Sub-3)'!$Q$79</f>
        <v>0</v>
      </c>
      <c r="G22" s="60"/>
      <c r="H22" s="169"/>
      <c r="I22" s="170"/>
      <c r="J22" s="169">
        <f t="shared" si="0"/>
        <v>0</v>
      </c>
      <c r="M22" s="122">
        <f t="shared" si="1"/>
        <v>0</v>
      </c>
      <c r="N22" s="122">
        <f t="shared" si="2"/>
        <v>0</v>
      </c>
      <c r="O22" s="122">
        <f t="shared" si="3"/>
        <v>0</v>
      </c>
      <c r="P22" s="122">
        <f t="shared" si="4"/>
        <v>0</v>
      </c>
    </row>
    <row r="23" spans="3:16" hidden="1" x14ac:dyDescent="0.2">
      <c r="C23" s="61"/>
      <c r="D23" s="60"/>
      <c r="E23" s="60"/>
      <c r="F23" s="113">
        <f>'EST HRS (Sub-3)'!$R$79</f>
        <v>0</v>
      </c>
      <c r="G23" s="60"/>
      <c r="H23" s="169"/>
      <c r="I23" s="170"/>
      <c r="J23" s="169">
        <f t="shared" si="0"/>
        <v>0</v>
      </c>
      <c r="M23" s="122">
        <f t="shared" si="1"/>
        <v>0</v>
      </c>
      <c r="N23" s="122">
        <f t="shared" si="2"/>
        <v>0</v>
      </c>
      <c r="O23" s="122">
        <f t="shared" si="3"/>
        <v>0</v>
      </c>
      <c r="P23" s="122">
        <f t="shared" si="4"/>
        <v>0</v>
      </c>
    </row>
    <row r="24" spans="3:16" hidden="1" x14ac:dyDescent="0.2">
      <c r="C24" s="61"/>
      <c r="D24" s="60"/>
      <c r="E24" s="60"/>
      <c r="F24" s="113">
        <f>'EST HRS (Sub-3)'!$S$79</f>
        <v>0</v>
      </c>
      <c r="G24" s="60"/>
      <c r="H24" s="169"/>
      <c r="I24" s="170"/>
      <c r="J24" s="169">
        <f t="shared" si="0"/>
        <v>0</v>
      </c>
      <c r="M24" s="122">
        <f t="shared" si="1"/>
        <v>0</v>
      </c>
      <c r="N24" s="122">
        <f t="shared" si="2"/>
        <v>0</v>
      </c>
      <c r="O24" s="122">
        <f t="shared" si="3"/>
        <v>0</v>
      </c>
      <c r="P24" s="122">
        <f t="shared" si="4"/>
        <v>0</v>
      </c>
    </row>
    <row r="25" spans="3:16" hidden="1" x14ac:dyDescent="0.2">
      <c r="C25" s="61"/>
      <c r="D25" s="60"/>
      <c r="E25" s="60"/>
      <c r="F25" s="113">
        <f>'EST HRS (Sub-3)'!$T$79</f>
        <v>0</v>
      </c>
      <c r="G25" s="60"/>
      <c r="H25" s="169"/>
      <c r="I25" s="170"/>
      <c r="J25" s="169">
        <f t="shared" si="0"/>
        <v>0</v>
      </c>
      <c r="M25" s="122">
        <f t="shared" si="1"/>
        <v>0</v>
      </c>
      <c r="N25" s="122">
        <f t="shared" si="2"/>
        <v>0</v>
      </c>
      <c r="O25" s="122">
        <f t="shared" si="3"/>
        <v>0</v>
      </c>
      <c r="P25" s="122">
        <f t="shared" si="4"/>
        <v>0</v>
      </c>
    </row>
    <row r="26" spans="3:16" hidden="1" x14ac:dyDescent="0.2">
      <c r="C26" s="61"/>
      <c r="D26" s="60"/>
      <c r="E26" s="60"/>
      <c r="F26" s="113">
        <f>'EST HRS (Sub-3)'!$U$79</f>
        <v>0</v>
      </c>
      <c r="G26" s="60"/>
      <c r="H26" s="169"/>
      <c r="I26" s="170"/>
      <c r="J26" s="169">
        <f t="shared" si="0"/>
        <v>0</v>
      </c>
      <c r="M26" s="122">
        <f t="shared" si="1"/>
        <v>0</v>
      </c>
      <c r="N26" s="122">
        <f t="shared" si="2"/>
        <v>0</v>
      </c>
      <c r="O26" s="122">
        <f t="shared" si="3"/>
        <v>0</v>
      </c>
      <c r="P26" s="122">
        <f t="shared" si="4"/>
        <v>0</v>
      </c>
    </row>
    <row r="27" spans="3:16" hidden="1" x14ac:dyDescent="0.2">
      <c r="C27" s="61"/>
      <c r="D27" s="60"/>
      <c r="E27" s="60"/>
      <c r="F27" s="113">
        <f>'EST HRS (Sub-3)'!$V$79</f>
        <v>0</v>
      </c>
      <c r="G27" s="60"/>
      <c r="H27" s="169"/>
      <c r="I27" s="170"/>
      <c r="J27" s="169">
        <f t="shared" si="0"/>
        <v>0</v>
      </c>
      <c r="M27" s="122">
        <f t="shared" si="1"/>
        <v>0</v>
      </c>
      <c r="N27" s="122">
        <f t="shared" si="2"/>
        <v>0</v>
      </c>
      <c r="O27" s="122">
        <f t="shared" si="3"/>
        <v>0</v>
      </c>
      <c r="P27" s="122">
        <f t="shared" si="4"/>
        <v>0</v>
      </c>
    </row>
    <row r="28" spans="3:16" hidden="1" x14ac:dyDescent="0.2">
      <c r="C28" s="61"/>
      <c r="D28" s="60"/>
      <c r="E28" s="60"/>
      <c r="F28" s="113">
        <f>'EST HRS (Sub-3)'!$W$79</f>
        <v>0</v>
      </c>
      <c r="G28" s="60"/>
      <c r="H28" s="169"/>
      <c r="I28" s="170"/>
      <c r="J28" s="169">
        <f t="shared" si="0"/>
        <v>0</v>
      </c>
      <c r="M28" s="122">
        <f t="shared" si="1"/>
        <v>0</v>
      </c>
      <c r="N28" s="122">
        <f t="shared" si="2"/>
        <v>0</v>
      </c>
      <c r="O28" s="122">
        <f t="shared" si="3"/>
        <v>0</v>
      </c>
      <c r="P28" s="122">
        <f t="shared" si="4"/>
        <v>0</v>
      </c>
    </row>
    <row r="29" spans="3:16" hidden="1" x14ac:dyDescent="0.2">
      <c r="C29" s="61"/>
      <c r="D29" s="60"/>
      <c r="E29" s="60"/>
      <c r="F29" s="113">
        <f>'EST HRS (Sub-3)'!$X$79</f>
        <v>0</v>
      </c>
      <c r="G29" s="60"/>
      <c r="H29" s="169"/>
      <c r="I29" s="170"/>
      <c r="J29" s="169">
        <f t="shared" si="0"/>
        <v>0</v>
      </c>
      <c r="M29" s="122">
        <f t="shared" si="1"/>
        <v>0</v>
      </c>
      <c r="N29" s="122">
        <f t="shared" si="2"/>
        <v>0</v>
      </c>
      <c r="O29" s="122">
        <f t="shared" si="3"/>
        <v>0</v>
      </c>
      <c r="P29" s="122">
        <f t="shared" si="4"/>
        <v>0</v>
      </c>
    </row>
    <row r="30" spans="3:16" hidden="1" x14ac:dyDescent="0.2">
      <c r="C30" s="61"/>
      <c r="D30" s="60"/>
      <c r="E30" s="60"/>
      <c r="F30" s="113">
        <f>'EST HRS (Sub-3)'!$Y$79</f>
        <v>0</v>
      </c>
      <c r="G30" s="60"/>
      <c r="H30" s="169"/>
      <c r="I30" s="170"/>
      <c r="J30" s="169">
        <f t="shared" si="0"/>
        <v>0</v>
      </c>
      <c r="M30" s="122">
        <f t="shared" si="1"/>
        <v>0</v>
      </c>
      <c r="N30" s="122">
        <f t="shared" si="2"/>
        <v>0</v>
      </c>
      <c r="O30" s="122">
        <f t="shared" si="3"/>
        <v>0</v>
      </c>
      <c r="P30" s="122">
        <f t="shared" si="4"/>
        <v>0</v>
      </c>
    </row>
    <row r="31" spans="3:16" x14ac:dyDescent="0.2">
      <c r="C31" s="61"/>
      <c r="D31" s="60"/>
      <c r="E31" s="60"/>
      <c r="F31" s="61"/>
      <c r="G31" s="60"/>
      <c r="H31" s="169"/>
      <c r="I31" s="170"/>
      <c r="J31" s="172"/>
      <c r="M31" s="122">
        <f t="shared" si="1"/>
        <v>0</v>
      </c>
      <c r="N31" s="122">
        <f t="shared" si="2"/>
        <v>0</v>
      </c>
      <c r="O31" s="122">
        <f t="shared" si="3"/>
        <v>0</v>
      </c>
      <c r="P31" s="122">
        <f t="shared" si="4"/>
        <v>0</v>
      </c>
    </row>
    <row r="32" spans="3:16" ht="15" x14ac:dyDescent="0.25">
      <c r="C32" s="174"/>
      <c r="D32" s="62"/>
      <c r="E32" s="64" t="s">
        <v>5</v>
      </c>
      <c r="F32" s="65">
        <f>SUM(F11:F30)</f>
        <v>242</v>
      </c>
      <c r="G32" s="62"/>
      <c r="H32" s="62"/>
      <c r="I32" s="64" t="s">
        <v>15</v>
      </c>
      <c r="J32" s="176">
        <f>SUM(J11:J31)</f>
        <v>14228.78</v>
      </c>
      <c r="K32" s="32"/>
    </row>
    <row r="33" spans="3:10" ht="15" x14ac:dyDescent="0.25">
      <c r="C33" s="175"/>
      <c r="D33" s="62"/>
      <c r="E33" s="66"/>
      <c r="F33" s="63"/>
      <c r="G33" s="62"/>
      <c r="H33" s="62"/>
      <c r="I33" s="64"/>
      <c r="J33" s="205"/>
    </row>
    <row r="34" spans="3:10" ht="15" x14ac:dyDescent="0.25">
      <c r="C34" s="175"/>
      <c r="D34" s="62"/>
      <c r="E34" s="62"/>
      <c r="F34" s="62"/>
      <c r="G34" s="62"/>
      <c r="H34" s="62"/>
      <c r="I34" s="113"/>
      <c r="J34" s="113"/>
    </row>
    <row r="35" spans="3:10" ht="15" x14ac:dyDescent="0.25">
      <c r="C35" s="175"/>
      <c r="D35" s="60"/>
      <c r="E35" s="60"/>
      <c r="F35" s="60"/>
      <c r="G35" s="60"/>
      <c r="H35" s="60"/>
      <c r="I35" s="60"/>
      <c r="J35" s="177"/>
    </row>
    <row r="36" spans="3:10" ht="15" x14ac:dyDescent="0.25">
      <c r="C36" s="57" t="s">
        <v>16</v>
      </c>
      <c r="D36" s="67"/>
      <c r="E36" s="67"/>
      <c r="F36" s="67"/>
      <c r="G36" s="67"/>
      <c r="H36" s="67"/>
      <c r="I36" s="67"/>
      <c r="J36" s="178"/>
    </row>
    <row r="37" spans="3:10" x14ac:dyDescent="0.2">
      <c r="C37" s="60" t="s">
        <v>17</v>
      </c>
      <c r="D37" s="179">
        <v>1.4151</v>
      </c>
      <c r="E37" s="60" t="s">
        <v>18</v>
      </c>
      <c r="F37" s="60"/>
      <c r="G37" s="60"/>
      <c r="H37" s="60"/>
      <c r="I37" s="60"/>
      <c r="J37" s="169">
        <f>+J32*D37</f>
        <v>20135.146578</v>
      </c>
    </row>
    <row r="38" spans="3:10" x14ac:dyDescent="0.2">
      <c r="C38" s="62" t="s">
        <v>19</v>
      </c>
      <c r="D38" s="115">
        <v>0.28499999999999998</v>
      </c>
      <c r="E38" s="62" t="s">
        <v>20</v>
      </c>
      <c r="F38" s="62"/>
      <c r="G38" s="62"/>
      <c r="H38" s="62"/>
      <c r="I38" s="62"/>
      <c r="J38" s="169">
        <f>+J32*D38</f>
        <v>4055.2022999999999</v>
      </c>
    </row>
    <row r="39" spans="3:10" x14ac:dyDescent="0.2">
      <c r="C39" s="67"/>
      <c r="D39" s="67"/>
      <c r="E39" s="67"/>
      <c r="F39" s="67"/>
      <c r="G39" s="67"/>
      <c r="H39" s="67"/>
      <c r="I39" s="67"/>
      <c r="J39" s="180"/>
    </row>
    <row r="40" spans="3:10" ht="15" x14ac:dyDescent="0.25">
      <c r="C40" s="175" t="s">
        <v>21</v>
      </c>
      <c r="D40" s="175"/>
      <c r="E40" s="175"/>
      <c r="F40" s="175"/>
      <c r="G40" s="175"/>
      <c r="H40" s="175"/>
      <c r="I40" s="175"/>
      <c r="J40" s="176">
        <f>SUM(J32:J38)</f>
        <v>38419.128877999996</v>
      </c>
    </row>
    <row r="41" spans="3:10" x14ac:dyDescent="0.2">
      <c r="C41" s="60"/>
      <c r="D41" s="60"/>
      <c r="E41" s="60"/>
      <c r="F41" s="60"/>
      <c r="G41" s="60"/>
      <c r="H41" s="60"/>
      <c r="I41" s="60"/>
      <c r="J41" s="181"/>
    </row>
    <row r="42" spans="3:10" ht="15" x14ac:dyDescent="0.25">
      <c r="C42" s="57" t="s">
        <v>22</v>
      </c>
      <c r="D42" s="67"/>
      <c r="E42" s="67"/>
      <c r="F42" s="67"/>
      <c r="G42" s="67"/>
      <c r="H42" s="67"/>
      <c r="I42" s="67"/>
      <c r="J42" s="166" t="s">
        <v>14</v>
      </c>
    </row>
    <row r="43" spans="3:10" x14ac:dyDescent="0.2">
      <c r="C43" s="68" t="s">
        <v>85</v>
      </c>
      <c r="D43" s="39"/>
      <c r="E43" s="114">
        <v>384</v>
      </c>
      <c r="F43" s="186">
        <v>0.54</v>
      </c>
      <c r="G43" s="183"/>
      <c r="H43" s="68"/>
      <c r="I43" s="68"/>
      <c r="J43" s="169">
        <f>E43*F43</f>
        <v>207.36</v>
      </c>
    </row>
    <row r="44" spans="3:10" x14ac:dyDescent="0.2">
      <c r="C44" s="68"/>
      <c r="D44" s="39"/>
      <c r="E44" s="74" t="s">
        <v>86</v>
      </c>
      <c r="F44" s="80" t="s">
        <v>87</v>
      </c>
      <c r="G44" s="183"/>
      <c r="H44" s="68"/>
      <c r="I44" s="68"/>
      <c r="J44" s="169"/>
    </row>
    <row r="45" spans="3:10" x14ac:dyDescent="0.2">
      <c r="C45" s="68"/>
      <c r="D45" s="39"/>
      <c r="E45" s="68"/>
      <c r="F45" s="182"/>
      <c r="G45" s="183"/>
      <c r="H45" s="68"/>
      <c r="I45" s="68"/>
      <c r="J45" s="169"/>
    </row>
    <row r="46" spans="3:10" x14ac:dyDescent="0.2">
      <c r="C46" s="68" t="s">
        <v>23</v>
      </c>
      <c r="D46" s="39"/>
      <c r="E46" s="114">
        <v>100</v>
      </c>
      <c r="F46" s="186">
        <v>0.1</v>
      </c>
      <c r="G46" s="183"/>
      <c r="H46" s="68"/>
      <c r="I46" s="68"/>
      <c r="J46" s="169">
        <f>E46*F46</f>
        <v>10</v>
      </c>
    </row>
    <row r="47" spans="3:10" x14ac:dyDescent="0.2">
      <c r="C47" s="68"/>
      <c r="D47" s="39"/>
      <c r="E47" s="74" t="s">
        <v>88</v>
      </c>
      <c r="F47" s="80" t="s">
        <v>89</v>
      </c>
      <c r="G47" s="183"/>
      <c r="H47" s="68"/>
      <c r="I47" s="68"/>
      <c r="J47" s="169"/>
    </row>
    <row r="48" spans="3:10" x14ac:dyDescent="0.2">
      <c r="C48" s="68"/>
      <c r="D48" s="39"/>
      <c r="E48" s="68"/>
      <c r="F48" s="182"/>
      <c r="G48" s="183"/>
      <c r="H48" s="68"/>
      <c r="I48" s="68"/>
      <c r="J48" s="169"/>
    </row>
    <row r="49" spans="3:10" x14ac:dyDescent="0.2">
      <c r="C49" s="68" t="s">
        <v>24</v>
      </c>
      <c r="D49" s="39"/>
      <c r="E49" s="68" t="s">
        <v>25</v>
      </c>
      <c r="F49" s="182"/>
      <c r="G49" s="183"/>
      <c r="H49" s="68"/>
      <c r="I49" s="68"/>
      <c r="J49" s="169">
        <v>0</v>
      </c>
    </row>
    <row r="50" spans="3:10" x14ac:dyDescent="0.2">
      <c r="C50" s="68"/>
      <c r="D50" s="39"/>
      <c r="E50" s="68"/>
      <c r="F50" s="182"/>
      <c r="G50" s="183"/>
      <c r="H50" s="68"/>
      <c r="I50" s="68"/>
      <c r="J50" s="169"/>
    </row>
    <row r="51" spans="3:10" x14ac:dyDescent="0.2">
      <c r="C51" s="68" t="s">
        <v>99</v>
      </c>
      <c r="D51" s="39"/>
      <c r="E51" s="114">
        <v>15</v>
      </c>
      <c r="F51" s="186">
        <v>10</v>
      </c>
      <c r="G51" s="183"/>
      <c r="H51" s="68"/>
      <c r="I51" s="68"/>
      <c r="J51" s="169">
        <f>E51*F51</f>
        <v>150</v>
      </c>
    </row>
    <row r="52" spans="3:10" x14ac:dyDescent="0.2">
      <c r="C52" s="187"/>
      <c r="D52" s="75"/>
      <c r="E52" s="74" t="s">
        <v>96</v>
      </c>
      <c r="F52" s="80" t="s">
        <v>97</v>
      </c>
      <c r="G52" s="188"/>
      <c r="H52" s="187"/>
      <c r="I52" s="187"/>
      <c r="J52" s="172"/>
    </row>
    <row r="53" spans="3:10" ht="15" x14ac:dyDescent="0.25">
      <c r="C53" s="61"/>
      <c r="D53" s="60"/>
      <c r="E53" s="60"/>
      <c r="F53" s="192"/>
      <c r="G53" s="60"/>
      <c r="H53" s="169"/>
      <c r="I53" s="66" t="s">
        <v>26</v>
      </c>
      <c r="J53" s="176">
        <f>SUM(J43:J52)</f>
        <v>367.36</v>
      </c>
    </row>
    <row r="54" spans="3:10" ht="15" x14ac:dyDescent="0.25">
      <c r="C54" s="61"/>
      <c r="D54" s="60"/>
      <c r="E54" s="60"/>
      <c r="F54" s="61"/>
      <c r="G54" s="60"/>
      <c r="H54" s="169"/>
      <c r="I54" s="66"/>
      <c r="J54" s="206"/>
    </row>
    <row r="55" spans="3:10" ht="15.75" x14ac:dyDescent="0.25">
      <c r="C55" s="60"/>
      <c r="D55" s="60"/>
      <c r="E55" s="60"/>
      <c r="F55" s="60"/>
      <c r="G55" s="60"/>
      <c r="H55" s="201" t="s">
        <v>30</v>
      </c>
      <c r="I55" s="175"/>
      <c r="J55" s="176">
        <f>J53+J40</f>
        <v>38786.488877999996</v>
      </c>
    </row>
    <row r="56" spans="3:10" ht="15" thickBot="1" x14ac:dyDescent="0.25">
      <c r="C56" s="60"/>
      <c r="D56" s="60"/>
      <c r="E56" s="60"/>
      <c r="F56" s="60"/>
      <c r="G56" s="60"/>
      <c r="H56" s="60"/>
      <c r="I56" s="60"/>
      <c r="J56" s="207"/>
    </row>
    <row r="57" spans="3:10" ht="18.75" thickBot="1" x14ac:dyDescent="0.3">
      <c r="C57" s="203" t="str">
        <f>+C5&amp;" Total Cost:"</f>
        <v>SUBCONSULTANT 3 -- Environmental Total Cost:</v>
      </c>
      <c r="D57" s="192"/>
      <c r="E57" s="192"/>
      <c r="F57" s="192"/>
      <c r="G57" s="192"/>
      <c r="H57" s="203" t="s">
        <v>31</v>
      </c>
      <c r="I57" s="192"/>
      <c r="J57" s="204">
        <f>ROUND(J55,0)</f>
        <v>38786</v>
      </c>
    </row>
    <row r="58" spans="3:10" x14ac:dyDescent="0.2">
      <c r="C58" s="192"/>
      <c r="D58" s="192"/>
      <c r="E58" s="192"/>
      <c r="F58" s="192"/>
      <c r="G58" s="192"/>
      <c r="H58" s="192"/>
      <c r="I58" s="192"/>
      <c r="J58" s="202"/>
    </row>
    <row r="59" spans="3:10" x14ac:dyDescent="0.2">
      <c r="C59" s="192"/>
      <c r="D59" s="192"/>
      <c r="E59" s="192"/>
      <c r="F59" s="192"/>
      <c r="G59" s="192"/>
      <c r="H59" s="192"/>
      <c r="I59" s="192"/>
      <c r="J59" s="202"/>
    </row>
  </sheetData>
  <mergeCells count="4">
    <mergeCell ref="C3:J3"/>
    <mergeCell ref="C4:J4"/>
    <mergeCell ref="C5:J5"/>
    <mergeCell ref="C6:J6"/>
  </mergeCells>
  <pageMargins left="0.7" right="0.7" top="0.75" bottom="0.75" header="0.3" footer="0.3"/>
  <pageSetup scale="87" orientation="portrait" r:id="rId1"/>
  <headerFooter>
    <oddFooter>&amp;L&amp;D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A79"/>
  <sheetViews>
    <sheetView zoomScale="75" zoomScaleNormal="75" workbookViewId="0">
      <selection activeCell="AC27" sqref="AC27:AD29"/>
    </sheetView>
  </sheetViews>
  <sheetFormatPr defaultRowHeight="14.25" x14ac:dyDescent="0.2"/>
  <cols>
    <col min="1" max="1" width="6.75" customWidth="1"/>
    <col min="2" max="2" width="4.625" customWidth="1"/>
    <col min="4" max="4" width="5.75" customWidth="1"/>
    <col min="5" max="5" width="40.625" customWidth="1"/>
    <col min="6" max="13" width="10.625" customWidth="1"/>
    <col min="14" max="25" width="0" hidden="1" customWidth="1"/>
    <col min="27" max="27" width="10.25" style="117" customWidth="1"/>
  </cols>
  <sheetData>
    <row r="5" spans="1:27" ht="36" customHeight="1" x14ac:dyDescent="0.25">
      <c r="A5" s="227" t="s">
        <v>347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27" ht="18" x14ac:dyDescent="0.25">
      <c r="A6" s="51" t="s">
        <v>348</v>
      </c>
    </row>
    <row r="7" spans="1:27" ht="15" thickBot="1" x14ac:dyDescent="0.25">
      <c r="A7" s="3"/>
      <c r="B7" s="2"/>
      <c r="C7" s="2"/>
      <c r="D7" s="2"/>
      <c r="E7" s="2"/>
      <c r="F7" s="116">
        <f>'EST COST (Sub-4)'!$P11</f>
        <v>235.99739900000003</v>
      </c>
      <c r="G7" s="116">
        <f>'EST COST (Sub-4)'!$P12</f>
        <v>193.21059999999997</v>
      </c>
      <c r="H7" s="116">
        <f>'EST COST (Sub-4)'!$P13</f>
        <v>127.7683</v>
      </c>
      <c r="I7" s="116">
        <f>'EST COST (Sub-4)'!$P14</f>
        <v>95.047149999999988</v>
      </c>
      <c r="J7" s="116">
        <f>'EST COST (Sub-4)'!$P15</f>
        <v>128.142256</v>
      </c>
      <c r="K7" s="116">
        <f>'EST COST (Sub-4)'!$P16</f>
        <v>158.15222499999999</v>
      </c>
      <c r="L7" s="116">
        <f>'EST COST (Sub-4)'!$P17</f>
        <v>98.163449999999983</v>
      </c>
      <c r="M7" s="116">
        <f>'EST COST (Sub-4)'!$P18</f>
        <v>71.674900000000008</v>
      </c>
      <c r="N7" s="2"/>
      <c r="O7" s="48" t="s">
        <v>27</v>
      </c>
      <c r="AA7" s="47"/>
    </row>
    <row r="8" spans="1:27" ht="26.25" thickBot="1" x14ac:dyDescent="0.25">
      <c r="A8" s="4" t="s">
        <v>2</v>
      </c>
      <c r="B8" s="4"/>
      <c r="C8" s="5"/>
      <c r="D8" s="6" t="s">
        <v>3</v>
      </c>
      <c r="E8" s="5" t="s">
        <v>4</v>
      </c>
      <c r="F8" s="150" t="s">
        <v>150</v>
      </c>
      <c r="G8" s="150" t="s">
        <v>125</v>
      </c>
      <c r="H8" s="150" t="s">
        <v>182</v>
      </c>
      <c r="I8" s="150" t="s">
        <v>183</v>
      </c>
      <c r="J8" s="150" t="s">
        <v>223</v>
      </c>
      <c r="K8" s="150" t="s">
        <v>186</v>
      </c>
      <c r="L8" s="150" t="s">
        <v>184</v>
      </c>
      <c r="M8" s="150" t="s">
        <v>185</v>
      </c>
      <c r="N8" s="77">
        <v>9</v>
      </c>
      <c r="O8" s="77">
        <v>10</v>
      </c>
      <c r="P8" s="77">
        <v>11</v>
      </c>
      <c r="Q8" s="77">
        <v>12</v>
      </c>
      <c r="R8" s="77">
        <v>13</v>
      </c>
      <c r="S8" s="77">
        <v>14</v>
      </c>
      <c r="T8" s="77">
        <v>15</v>
      </c>
      <c r="U8" s="77">
        <v>16</v>
      </c>
      <c r="V8" s="77">
        <v>17</v>
      </c>
      <c r="W8" s="77">
        <v>18</v>
      </c>
      <c r="X8" s="77">
        <v>19</v>
      </c>
      <c r="Y8" s="77">
        <v>20</v>
      </c>
      <c r="Z8" s="7" t="s">
        <v>5</v>
      </c>
      <c r="AA8" s="118" t="s">
        <v>289</v>
      </c>
    </row>
    <row r="9" spans="1:27" x14ac:dyDescent="0.2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4"/>
    </row>
    <row r="10" spans="1:27" x14ac:dyDescent="0.2">
      <c r="A10" s="84" t="s">
        <v>141</v>
      </c>
      <c r="B10" s="85" t="s">
        <v>6</v>
      </c>
      <c r="C10" s="86"/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8">
        <f>SUM(Z11:Z23)</f>
        <v>72</v>
      </c>
      <c r="AA10" s="119">
        <f>SUM(AA11:AA23)</f>
        <v>12507</v>
      </c>
    </row>
    <row r="11" spans="1:27" ht="15" x14ac:dyDescent="0.2">
      <c r="A11" s="89"/>
      <c r="B11" s="90">
        <v>1.1000000000000001</v>
      </c>
      <c r="C11" s="90" t="s">
        <v>6</v>
      </c>
      <c r="D11" s="90"/>
      <c r="E11" s="90"/>
      <c r="F11" s="142">
        <v>6</v>
      </c>
      <c r="G11" s="142">
        <v>6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>
        <f t="shared" ref="Z11:Z23" si="0">SUM(F11:Y11)</f>
        <v>12</v>
      </c>
      <c r="AA11" s="120">
        <f>ROUND(SUMPRODUCT($F$7:$Y$7,F11:Y11),0)</f>
        <v>2575</v>
      </c>
    </row>
    <row r="12" spans="1:27" ht="15" x14ac:dyDescent="0.2">
      <c r="A12" s="89"/>
      <c r="B12" s="90"/>
      <c r="C12" s="93"/>
      <c r="D12" s="93"/>
      <c r="E12" s="90"/>
      <c r="F12" s="142"/>
      <c r="G12" s="142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142">
        <f t="shared" si="0"/>
        <v>0</v>
      </c>
      <c r="AA12" s="120">
        <f t="shared" ref="AA12:AA23" si="1">ROUND(SUMPRODUCT($F$7:$Y$7,F12:Y12),0)</f>
        <v>0</v>
      </c>
    </row>
    <row r="13" spans="1:27" x14ac:dyDescent="0.2">
      <c r="A13" s="94"/>
      <c r="B13" s="90"/>
      <c r="C13" s="90"/>
      <c r="D13" s="90"/>
      <c r="E13" s="90"/>
      <c r="F13" s="14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142">
        <f t="shared" si="0"/>
        <v>0</v>
      </c>
      <c r="AA13" s="120">
        <f t="shared" si="1"/>
        <v>0</v>
      </c>
    </row>
    <row r="14" spans="1:27" x14ac:dyDescent="0.2">
      <c r="A14" s="94"/>
      <c r="B14" s="90">
        <v>1.2</v>
      </c>
      <c r="C14" s="90" t="s">
        <v>311</v>
      </c>
      <c r="D14" s="90"/>
      <c r="E14" s="90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142">
        <f t="shared" si="0"/>
        <v>0</v>
      </c>
      <c r="AA14" s="120">
        <f t="shared" si="1"/>
        <v>0</v>
      </c>
    </row>
    <row r="15" spans="1:27" x14ac:dyDescent="0.2">
      <c r="A15" s="94"/>
      <c r="B15" s="90">
        <v>1.3</v>
      </c>
      <c r="C15" s="90" t="s">
        <v>37</v>
      </c>
      <c r="D15" s="90"/>
      <c r="E15" s="90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142">
        <f t="shared" si="0"/>
        <v>0</v>
      </c>
      <c r="AA15" s="120">
        <f t="shared" si="1"/>
        <v>0</v>
      </c>
    </row>
    <row r="16" spans="1:27" x14ac:dyDescent="0.2">
      <c r="A16" s="94"/>
      <c r="B16" s="90">
        <v>1.4</v>
      </c>
      <c r="C16" s="90" t="s">
        <v>38</v>
      </c>
      <c r="D16" s="90"/>
      <c r="E16" s="90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120">
        <f t="shared" si="1"/>
        <v>0</v>
      </c>
    </row>
    <row r="17" spans="1:27" x14ac:dyDescent="0.2">
      <c r="A17" s="94"/>
      <c r="B17" s="90"/>
      <c r="C17" s="95" t="s">
        <v>312</v>
      </c>
      <c r="D17" s="90"/>
      <c r="E17" s="90" t="s">
        <v>39</v>
      </c>
      <c r="F17" s="92"/>
      <c r="G17" s="92">
        <v>4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142">
        <f t="shared" si="0"/>
        <v>4</v>
      </c>
      <c r="AA17" s="120">
        <f t="shared" si="1"/>
        <v>773</v>
      </c>
    </row>
    <row r="18" spans="1:27" x14ac:dyDescent="0.2">
      <c r="A18" s="94"/>
      <c r="B18" s="90"/>
      <c r="C18" s="95" t="s">
        <v>313</v>
      </c>
      <c r="D18" s="90"/>
      <c r="E18" s="90" t="s">
        <v>40</v>
      </c>
      <c r="F18" s="92"/>
      <c r="G18" s="92">
        <v>12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142">
        <f t="shared" si="0"/>
        <v>12</v>
      </c>
      <c r="AA18" s="120">
        <f t="shared" si="1"/>
        <v>2319</v>
      </c>
    </row>
    <row r="19" spans="1:27" x14ac:dyDescent="0.2">
      <c r="A19" s="94"/>
      <c r="B19" s="90">
        <v>1.5</v>
      </c>
      <c r="C19" s="90" t="s">
        <v>43</v>
      </c>
      <c r="D19" s="90"/>
      <c r="E19" s="90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42">
        <f t="shared" si="0"/>
        <v>0</v>
      </c>
      <c r="AA19" s="120">
        <f t="shared" si="1"/>
        <v>0</v>
      </c>
    </row>
    <row r="20" spans="1:27" x14ac:dyDescent="0.2">
      <c r="A20" s="94"/>
      <c r="B20" s="90">
        <v>1.6</v>
      </c>
      <c r="C20" s="90" t="s">
        <v>41</v>
      </c>
      <c r="D20" s="90"/>
      <c r="E20" s="90"/>
      <c r="F20" s="92"/>
      <c r="G20" s="92">
        <v>24</v>
      </c>
      <c r="H20" s="92"/>
      <c r="I20" s="92"/>
      <c r="J20" s="92"/>
      <c r="K20" s="92">
        <v>4</v>
      </c>
      <c r="L20" s="92">
        <v>16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142">
        <f t="shared" si="0"/>
        <v>44</v>
      </c>
      <c r="AA20" s="120">
        <f t="shared" si="1"/>
        <v>6840</v>
      </c>
    </row>
    <row r="21" spans="1:27" x14ac:dyDescent="0.2">
      <c r="A21" s="94"/>
      <c r="B21" s="96">
        <v>1.7</v>
      </c>
      <c r="C21" s="90" t="s">
        <v>42</v>
      </c>
      <c r="D21" s="90"/>
      <c r="E21" s="90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142">
        <f t="shared" si="0"/>
        <v>0</v>
      </c>
      <c r="AA21" s="120">
        <f t="shared" si="1"/>
        <v>0</v>
      </c>
    </row>
    <row r="22" spans="1:27" x14ac:dyDescent="0.2">
      <c r="A22" s="94"/>
      <c r="B22" s="96">
        <v>1.8</v>
      </c>
      <c r="C22" s="90" t="s">
        <v>44</v>
      </c>
      <c r="D22" s="90"/>
      <c r="E22" s="90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142">
        <f t="shared" si="0"/>
        <v>0</v>
      </c>
      <c r="AA22" s="120">
        <f t="shared" si="1"/>
        <v>0</v>
      </c>
    </row>
    <row r="23" spans="1:27" x14ac:dyDescent="0.2">
      <c r="A23" s="94"/>
      <c r="B23" s="93"/>
      <c r="C23" s="90"/>
      <c r="D23" s="90"/>
      <c r="E23" s="90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142">
        <f t="shared" si="0"/>
        <v>0</v>
      </c>
      <c r="AA23" s="120">
        <f t="shared" si="1"/>
        <v>0</v>
      </c>
    </row>
    <row r="24" spans="1:27" x14ac:dyDescent="0.2">
      <c r="A24" s="84" t="s">
        <v>142</v>
      </c>
      <c r="B24" s="85" t="s">
        <v>45</v>
      </c>
      <c r="C24" s="86"/>
      <c r="D24" s="86"/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>
        <f>SUM(Z25:Z34)</f>
        <v>0</v>
      </c>
      <c r="AA24" s="119">
        <f>SUM(AA25:AA34)</f>
        <v>0</v>
      </c>
    </row>
    <row r="25" spans="1:27" ht="15" x14ac:dyDescent="0.2">
      <c r="A25" s="89"/>
      <c r="B25" s="90">
        <v>2.1</v>
      </c>
      <c r="C25" s="90" t="s">
        <v>46</v>
      </c>
      <c r="D25" s="90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>
        <f t="shared" ref="Z25:Z45" si="2">SUM(F25:Y25)</f>
        <v>0</v>
      </c>
      <c r="AA25" s="120">
        <f t="shared" ref="AA25:AA34" si="3">ROUND(SUMPRODUCT($F$7:$Y$7,F25:Y25),0)</f>
        <v>0</v>
      </c>
    </row>
    <row r="26" spans="1:27" ht="15" x14ac:dyDescent="0.2">
      <c r="A26" s="89"/>
      <c r="B26" s="90">
        <v>2.2000000000000002</v>
      </c>
      <c r="C26" s="93" t="s">
        <v>90</v>
      </c>
      <c r="D26" s="93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2">
        <f t="shared" si="2"/>
        <v>0</v>
      </c>
      <c r="AA26" s="120">
        <f t="shared" si="3"/>
        <v>0</v>
      </c>
    </row>
    <row r="27" spans="1:27" x14ac:dyDescent="0.2">
      <c r="A27" s="94"/>
      <c r="B27" s="90"/>
      <c r="C27" s="90"/>
      <c r="D27" s="90"/>
      <c r="E27" s="90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>
        <f t="shared" si="2"/>
        <v>0</v>
      </c>
      <c r="AA27" s="120">
        <f t="shared" si="3"/>
        <v>0</v>
      </c>
    </row>
    <row r="28" spans="1:27" x14ac:dyDescent="0.2">
      <c r="A28" s="94"/>
      <c r="B28" s="90">
        <v>2.2999999999999998</v>
      </c>
      <c r="C28" s="90" t="s">
        <v>48</v>
      </c>
      <c r="D28" s="90"/>
      <c r="E28" s="90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>
        <f t="shared" si="2"/>
        <v>0</v>
      </c>
      <c r="AA28" s="120">
        <f t="shared" si="3"/>
        <v>0</v>
      </c>
    </row>
    <row r="29" spans="1:27" x14ac:dyDescent="0.2">
      <c r="A29" s="94"/>
      <c r="B29" s="90"/>
      <c r="C29" s="90"/>
      <c r="D29" s="90"/>
      <c r="E29" s="90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>
        <f t="shared" si="2"/>
        <v>0</v>
      </c>
      <c r="AA29" s="120">
        <f t="shared" si="3"/>
        <v>0</v>
      </c>
    </row>
    <row r="30" spans="1:27" x14ac:dyDescent="0.2">
      <c r="A30" s="94"/>
      <c r="B30" s="90">
        <v>2.4</v>
      </c>
      <c r="C30" s="90" t="s">
        <v>50</v>
      </c>
      <c r="D30" s="90"/>
      <c r="E30" s="90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>
        <f t="shared" si="2"/>
        <v>0</v>
      </c>
      <c r="AA30" s="120">
        <f t="shared" si="3"/>
        <v>0</v>
      </c>
    </row>
    <row r="31" spans="1:27" x14ac:dyDescent="0.2">
      <c r="A31" s="94"/>
      <c r="B31" s="90"/>
      <c r="C31" s="90"/>
      <c r="D31" s="90"/>
      <c r="E31" s="90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>
        <f t="shared" si="2"/>
        <v>0</v>
      </c>
      <c r="AA31" s="120">
        <f t="shared" si="3"/>
        <v>0</v>
      </c>
    </row>
    <row r="32" spans="1:27" x14ac:dyDescent="0.2">
      <c r="A32" s="94"/>
      <c r="B32" s="90">
        <v>2.5</v>
      </c>
      <c r="C32" s="90" t="s">
        <v>52</v>
      </c>
      <c r="D32" s="90"/>
      <c r="E32" s="90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>
        <f t="shared" si="2"/>
        <v>0</v>
      </c>
      <c r="AA32" s="120">
        <f t="shared" si="3"/>
        <v>0</v>
      </c>
    </row>
    <row r="33" spans="1:27" x14ac:dyDescent="0.2">
      <c r="A33" s="94"/>
      <c r="B33" s="90">
        <v>2.6</v>
      </c>
      <c r="C33" s="90" t="s">
        <v>300</v>
      </c>
      <c r="D33" s="90"/>
      <c r="E33" s="90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>
        <f t="shared" si="2"/>
        <v>0</v>
      </c>
      <c r="AA33" s="120">
        <f t="shared" si="3"/>
        <v>0</v>
      </c>
    </row>
    <row r="34" spans="1:27" x14ac:dyDescent="0.2">
      <c r="A34" s="94"/>
      <c r="B34" s="96">
        <v>2.7</v>
      </c>
      <c r="C34" s="90" t="s">
        <v>54</v>
      </c>
      <c r="D34" s="90"/>
      <c r="E34" s="90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>
        <f t="shared" si="2"/>
        <v>0</v>
      </c>
      <c r="AA34" s="120">
        <f t="shared" si="3"/>
        <v>0</v>
      </c>
    </row>
    <row r="35" spans="1:27" x14ac:dyDescent="0.2">
      <c r="A35" s="84" t="s">
        <v>143</v>
      </c>
      <c r="B35" s="85" t="s">
        <v>91</v>
      </c>
      <c r="C35" s="86"/>
      <c r="D35" s="86"/>
      <c r="E35" s="8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>
        <f>SUM(Z36:Z40)</f>
        <v>0</v>
      </c>
      <c r="AA35" s="119">
        <f>SUM(AA36:AA40)</f>
        <v>0</v>
      </c>
    </row>
    <row r="36" spans="1:27" x14ac:dyDescent="0.2">
      <c r="A36" s="89"/>
      <c r="B36" s="90">
        <v>3.1</v>
      </c>
      <c r="C36" s="90" t="s">
        <v>58</v>
      </c>
      <c r="D36" s="90"/>
      <c r="E36" s="90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>
        <f t="shared" si="2"/>
        <v>0</v>
      </c>
      <c r="AA36" s="120">
        <f t="shared" ref="AA36:AA40" si="4">ROUND(SUMPRODUCT($F$7:$Y$7,F36:Y36),0)</f>
        <v>0</v>
      </c>
    </row>
    <row r="37" spans="1:27" x14ac:dyDescent="0.2">
      <c r="A37" s="94"/>
      <c r="B37" s="90">
        <v>3.2</v>
      </c>
      <c r="C37" s="90" t="s">
        <v>55</v>
      </c>
      <c r="D37" s="90"/>
      <c r="E37" s="90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>
        <f t="shared" si="2"/>
        <v>0</v>
      </c>
      <c r="AA37" s="120">
        <f t="shared" si="4"/>
        <v>0</v>
      </c>
    </row>
    <row r="38" spans="1:27" x14ac:dyDescent="0.2">
      <c r="A38" s="94"/>
      <c r="B38" s="90">
        <v>3.3</v>
      </c>
      <c r="C38" s="90" t="s">
        <v>59</v>
      </c>
      <c r="D38" s="90"/>
      <c r="E38" s="90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>
        <f t="shared" si="2"/>
        <v>0</v>
      </c>
      <c r="AA38" s="120">
        <f t="shared" si="4"/>
        <v>0</v>
      </c>
    </row>
    <row r="39" spans="1:27" x14ac:dyDescent="0.2">
      <c r="A39" s="94"/>
      <c r="B39" s="90">
        <v>3.4</v>
      </c>
      <c r="C39" s="90" t="s">
        <v>56</v>
      </c>
      <c r="D39" s="90"/>
      <c r="E39" s="90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>
        <f t="shared" si="2"/>
        <v>0</v>
      </c>
      <c r="AA39" s="120">
        <f t="shared" si="4"/>
        <v>0</v>
      </c>
    </row>
    <row r="40" spans="1:27" x14ac:dyDescent="0.2">
      <c r="A40" s="94"/>
      <c r="B40" s="90">
        <v>3.5</v>
      </c>
      <c r="C40" s="90" t="s">
        <v>57</v>
      </c>
      <c r="D40" s="90"/>
      <c r="E40" s="90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>
        <f t="shared" si="2"/>
        <v>0</v>
      </c>
      <c r="AA40" s="120">
        <f t="shared" si="4"/>
        <v>0</v>
      </c>
    </row>
    <row r="41" spans="1:27" x14ac:dyDescent="0.2">
      <c r="A41" s="84" t="s">
        <v>144</v>
      </c>
      <c r="B41" s="85" t="s">
        <v>60</v>
      </c>
      <c r="C41" s="86"/>
      <c r="D41" s="86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>
        <f>SUM(Z42:Z45)</f>
        <v>0</v>
      </c>
      <c r="AA41" s="119">
        <f>SUM(AA42:AA45)</f>
        <v>0</v>
      </c>
    </row>
    <row r="42" spans="1:27" x14ac:dyDescent="0.2">
      <c r="A42" s="89"/>
      <c r="B42" s="90">
        <v>4.0999999999999996</v>
      </c>
      <c r="C42" s="90" t="s">
        <v>61</v>
      </c>
      <c r="D42" s="90"/>
      <c r="E42" s="90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>
        <f t="shared" si="2"/>
        <v>0</v>
      </c>
      <c r="AA42" s="120">
        <f t="shared" ref="AA42:AA45" si="5">ROUND(SUMPRODUCT($F$7:$Y$7,F42:Y42),0)</f>
        <v>0</v>
      </c>
    </row>
    <row r="43" spans="1:27" x14ac:dyDescent="0.2">
      <c r="A43" s="94"/>
      <c r="B43" s="90">
        <v>4.2</v>
      </c>
      <c r="C43" s="90" t="s">
        <v>92</v>
      </c>
      <c r="D43" s="90"/>
      <c r="E43" s="90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>
        <f t="shared" si="2"/>
        <v>0</v>
      </c>
      <c r="AA43" s="120">
        <f t="shared" si="5"/>
        <v>0</v>
      </c>
    </row>
    <row r="44" spans="1:27" x14ac:dyDescent="0.2">
      <c r="A44" s="94"/>
      <c r="B44" s="90">
        <v>4.3</v>
      </c>
      <c r="C44" s="90" t="s">
        <v>62</v>
      </c>
      <c r="D44" s="90"/>
      <c r="E44" s="90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>
        <f t="shared" si="2"/>
        <v>0</v>
      </c>
      <c r="AA44" s="120">
        <f t="shared" si="5"/>
        <v>0</v>
      </c>
    </row>
    <row r="45" spans="1:27" x14ac:dyDescent="0.2">
      <c r="A45" s="94"/>
      <c r="B45" s="90">
        <v>4.4000000000000004</v>
      </c>
      <c r="C45" s="90" t="s">
        <v>63</v>
      </c>
      <c r="D45" s="90"/>
      <c r="E45" s="90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>
        <f t="shared" si="2"/>
        <v>0</v>
      </c>
      <c r="AA45" s="120">
        <f t="shared" si="5"/>
        <v>0</v>
      </c>
    </row>
    <row r="46" spans="1:27" x14ac:dyDescent="0.2">
      <c r="A46" s="84" t="s">
        <v>145</v>
      </c>
      <c r="B46" s="85" t="s">
        <v>64</v>
      </c>
      <c r="C46" s="86"/>
      <c r="D46" s="86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>
        <f>SUM(Z47:Z50)</f>
        <v>0</v>
      </c>
      <c r="AA46" s="119">
        <f>SUM(AA47:AA50)</f>
        <v>0</v>
      </c>
    </row>
    <row r="47" spans="1:27" x14ac:dyDescent="0.2">
      <c r="A47" s="89"/>
      <c r="B47" s="90">
        <v>5.0999999999999996</v>
      </c>
      <c r="C47" s="90" t="s">
        <v>65</v>
      </c>
      <c r="D47" s="90"/>
      <c r="E47" s="90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120">
        <f t="shared" ref="AA47:AA50" si="6">ROUND(SUMPRODUCT($F$7:$Y$7,F47:Y47),0)</f>
        <v>0</v>
      </c>
    </row>
    <row r="48" spans="1:27" x14ac:dyDescent="0.2">
      <c r="A48" s="94"/>
      <c r="B48" s="90"/>
      <c r="C48" s="90" t="s">
        <v>100</v>
      </c>
      <c r="D48" s="90"/>
      <c r="E48" s="90" t="s">
        <v>66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>
        <f t="shared" ref="Z48:Z67" si="7">SUM(F48:Y48)</f>
        <v>0</v>
      </c>
      <c r="AA48" s="120">
        <f t="shared" si="6"/>
        <v>0</v>
      </c>
    </row>
    <row r="49" spans="1:27" x14ac:dyDescent="0.2">
      <c r="A49" s="94"/>
      <c r="B49" s="90"/>
      <c r="C49" s="90" t="s">
        <v>101</v>
      </c>
      <c r="D49" s="90"/>
      <c r="E49" s="90" t="s">
        <v>67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>
        <f t="shared" si="7"/>
        <v>0</v>
      </c>
      <c r="AA49" s="120">
        <f t="shared" si="6"/>
        <v>0</v>
      </c>
    </row>
    <row r="50" spans="1:27" x14ac:dyDescent="0.2">
      <c r="A50" s="94"/>
      <c r="B50" s="90"/>
      <c r="C50" s="90" t="s">
        <v>102</v>
      </c>
      <c r="D50" s="90"/>
      <c r="E50" s="90" t="s">
        <v>68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>
        <f t="shared" si="7"/>
        <v>0</v>
      </c>
      <c r="AA50" s="120">
        <f t="shared" si="6"/>
        <v>0</v>
      </c>
    </row>
    <row r="51" spans="1:27" x14ac:dyDescent="0.2">
      <c r="A51" s="84" t="s">
        <v>146</v>
      </c>
      <c r="B51" s="85" t="s">
        <v>69</v>
      </c>
      <c r="C51" s="86"/>
      <c r="D51" s="86"/>
      <c r="E51" s="86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>
        <f>SUM(Z52:Z61)</f>
        <v>0</v>
      </c>
      <c r="AA51" s="119">
        <f>SUM(AA52:AA61)</f>
        <v>0</v>
      </c>
    </row>
    <row r="52" spans="1:27" x14ac:dyDescent="0.2">
      <c r="A52" s="89"/>
      <c r="B52" s="90">
        <v>6.1</v>
      </c>
      <c r="C52" s="90" t="s">
        <v>70</v>
      </c>
      <c r="D52" s="90"/>
      <c r="E52" s="90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>
        <f t="shared" si="7"/>
        <v>0</v>
      </c>
      <c r="AA52" s="120">
        <f t="shared" ref="AA52:AA61" si="8">ROUND(SUMPRODUCT($F$7:$Y$7,F52:Y52),0)</f>
        <v>0</v>
      </c>
    </row>
    <row r="53" spans="1:27" x14ac:dyDescent="0.2">
      <c r="A53" s="94"/>
      <c r="B53" s="90">
        <v>6.2</v>
      </c>
      <c r="C53" s="90" t="s">
        <v>93</v>
      </c>
      <c r="D53" s="90"/>
      <c r="E53" s="90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>
        <f t="shared" si="7"/>
        <v>0</v>
      </c>
      <c r="AA53" s="120">
        <f t="shared" si="8"/>
        <v>0</v>
      </c>
    </row>
    <row r="54" spans="1:27" x14ac:dyDescent="0.2">
      <c r="A54" s="94"/>
      <c r="B54" s="90"/>
      <c r="C54" s="90" t="s">
        <v>106</v>
      </c>
      <c r="D54" s="90"/>
      <c r="E54" s="90" t="s">
        <v>114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>
        <f t="shared" si="7"/>
        <v>0</v>
      </c>
      <c r="AA54" s="120">
        <f t="shared" si="8"/>
        <v>0</v>
      </c>
    </row>
    <row r="55" spans="1:27" x14ac:dyDescent="0.2">
      <c r="A55" s="94"/>
      <c r="B55" s="90"/>
      <c r="C55" s="90" t="s">
        <v>107</v>
      </c>
      <c r="D55" s="90"/>
      <c r="E55" s="90" t="s">
        <v>115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>
        <f t="shared" si="7"/>
        <v>0</v>
      </c>
      <c r="AA55" s="120">
        <f t="shared" si="8"/>
        <v>0</v>
      </c>
    </row>
    <row r="56" spans="1:27" x14ac:dyDescent="0.2">
      <c r="A56" s="94"/>
      <c r="B56" s="90"/>
      <c r="C56" s="90" t="s">
        <v>108</v>
      </c>
      <c r="D56" s="90"/>
      <c r="E56" s="90" t="s">
        <v>116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>
        <f t="shared" si="7"/>
        <v>0</v>
      </c>
      <c r="AA56" s="120">
        <f t="shared" si="8"/>
        <v>0</v>
      </c>
    </row>
    <row r="57" spans="1:27" x14ac:dyDescent="0.2">
      <c r="A57" s="94"/>
      <c r="B57" s="90"/>
      <c r="C57" s="90" t="s">
        <v>109</v>
      </c>
      <c r="D57" s="90"/>
      <c r="E57" s="90" t="s">
        <v>118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>
        <f t="shared" si="7"/>
        <v>0</v>
      </c>
      <c r="AA57" s="120">
        <f t="shared" si="8"/>
        <v>0</v>
      </c>
    </row>
    <row r="58" spans="1:27" x14ac:dyDescent="0.2">
      <c r="A58" s="94"/>
      <c r="B58" s="90"/>
      <c r="C58" s="90" t="s">
        <v>110</v>
      </c>
      <c r="D58" s="90"/>
      <c r="E58" s="90" t="s">
        <v>117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>
        <f t="shared" si="7"/>
        <v>0</v>
      </c>
      <c r="AA58" s="120">
        <f t="shared" si="8"/>
        <v>0</v>
      </c>
    </row>
    <row r="59" spans="1:27" x14ac:dyDescent="0.2">
      <c r="A59" s="94"/>
      <c r="B59" s="90"/>
      <c r="C59" s="90" t="s">
        <v>111</v>
      </c>
      <c r="D59" s="90"/>
      <c r="E59" s="90" t="s">
        <v>119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>
        <f t="shared" si="7"/>
        <v>0</v>
      </c>
      <c r="AA59" s="120">
        <f t="shared" si="8"/>
        <v>0</v>
      </c>
    </row>
    <row r="60" spans="1:27" x14ac:dyDescent="0.2">
      <c r="A60" s="94"/>
      <c r="B60" s="90"/>
      <c r="C60" s="90" t="s">
        <v>112</v>
      </c>
      <c r="D60" s="90"/>
      <c r="E60" s="90" t="s">
        <v>120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>
        <f t="shared" si="7"/>
        <v>0</v>
      </c>
      <c r="AA60" s="120">
        <f t="shared" si="8"/>
        <v>0</v>
      </c>
    </row>
    <row r="61" spans="1:27" x14ac:dyDescent="0.2">
      <c r="A61" s="94"/>
      <c r="B61" s="90"/>
      <c r="C61" s="90" t="s">
        <v>113</v>
      </c>
      <c r="D61" s="90"/>
      <c r="E61" s="90" t="s">
        <v>121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>
        <f t="shared" si="7"/>
        <v>0</v>
      </c>
      <c r="AA61" s="120">
        <f t="shared" si="8"/>
        <v>0</v>
      </c>
    </row>
    <row r="62" spans="1:27" x14ac:dyDescent="0.2">
      <c r="A62" s="84" t="s">
        <v>147</v>
      </c>
      <c r="B62" s="85" t="s">
        <v>94</v>
      </c>
      <c r="C62" s="86"/>
      <c r="D62" s="86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8">
        <f>SUM(Z63:Z65)</f>
        <v>0</v>
      </c>
      <c r="AA62" s="119">
        <f>SUM(AA63:AA65)</f>
        <v>0</v>
      </c>
    </row>
    <row r="63" spans="1:27" x14ac:dyDescent="0.2">
      <c r="A63" s="89"/>
      <c r="B63" s="90">
        <v>7.1</v>
      </c>
      <c r="C63" s="90" t="s">
        <v>71</v>
      </c>
      <c r="D63" s="90"/>
      <c r="E63" s="90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>
        <f t="shared" si="7"/>
        <v>0</v>
      </c>
      <c r="AA63" s="120">
        <f t="shared" ref="AA63:AA65" si="9">ROUND(SUMPRODUCT($F$7:$Y$7,F63:Y63),0)</f>
        <v>0</v>
      </c>
    </row>
    <row r="64" spans="1:27" x14ac:dyDescent="0.2">
      <c r="A64" s="94"/>
      <c r="B64" s="90">
        <v>7.2</v>
      </c>
      <c r="C64" s="90" t="s">
        <v>72</v>
      </c>
      <c r="D64" s="90"/>
      <c r="E64" s="90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>
        <f t="shared" si="7"/>
        <v>0</v>
      </c>
      <c r="AA64" s="120">
        <f t="shared" si="9"/>
        <v>0</v>
      </c>
    </row>
    <row r="65" spans="1:27" x14ac:dyDescent="0.2">
      <c r="A65" s="94"/>
      <c r="B65" s="90">
        <v>7.3</v>
      </c>
      <c r="C65" s="90" t="s">
        <v>73</v>
      </c>
      <c r="D65" s="90"/>
      <c r="E65" s="90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>
        <f t="shared" si="7"/>
        <v>0</v>
      </c>
      <c r="AA65" s="120">
        <f t="shared" si="9"/>
        <v>0</v>
      </c>
    </row>
    <row r="66" spans="1:27" x14ac:dyDescent="0.2">
      <c r="A66" s="84" t="s">
        <v>148</v>
      </c>
      <c r="B66" s="85" t="s">
        <v>95</v>
      </c>
      <c r="C66" s="86"/>
      <c r="D66" s="86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8">
        <f>SUM(Z67:Z76)</f>
        <v>668</v>
      </c>
      <c r="AA66" s="119">
        <f>SUM(AA67:AA76)</f>
        <v>85590</v>
      </c>
    </row>
    <row r="67" spans="1:27" x14ac:dyDescent="0.2">
      <c r="A67" s="89"/>
      <c r="B67" s="90">
        <v>8.1</v>
      </c>
      <c r="C67" s="90" t="s">
        <v>74</v>
      </c>
      <c r="D67" s="90"/>
      <c r="E67" s="90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>
        <f t="shared" si="7"/>
        <v>0</v>
      </c>
      <c r="AA67" s="120">
        <f t="shared" ref="AA67:AA76" si="10">ROUND(SUMPRODUCT($F$7:$Y$7,F67:Y67),0)</f>
        <v>0</v>
      </c>
    </row>
    <row r="68" spans="1:27" x14ac:dyDescent="0.2">
      <c r="A68" s="94"/>
      <c r="B68" s="90">
        <v>8.1999999999999993</v>
      </c>
      <c r="C68" s="90" t="s">
        <v>75</v>
      </c>
      <c r="D68" s="90"/>
      <c r="E68" s="90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120">
        <f t="shared" si="10"/>
        <v>0</v>
      </c>
    </row>
    <row r="69" spans="1:27" x14ac:dyDescent="0.2">
      <c r="A69" s="94"/>
      <c r="B69" s="90"/>
      <c r="C69" s="95" t="s">
        <v>135</v>
      </c>
      <c r="D69" s="90"/>
      <c r="E69" s="90" t="s">
        <v>76</v>
      </c>
      <c r="F69" s="142"/>
      <c r="G69" s="142">
        <v>8</v>
      </c>
      <c r="H69" s="142">
        <v>8</v>
      </c>
      <c r="I69" s="142">
        <v>12</v>
      </c>
      <c r="J69" s="142">
        <v>2</v>
      </c>
      <c r="K69" s="142">
        <v>0</v>
      </c>
      <c r="L69" s="142">
        <v>0</v>
      </c>
      <c r="M69" s="142">
        <v>2</v>
      </c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>
        <f>SUM(F69:Y69)</f>
        <v>32</v>
      </c>
      <c r="AA69" s="120">
        <f t="shared" si="10"/>
        <v>4108</v>
      </c>
    </row>
    <row r="70" spans="1:27" x14ac:dyDescent="0.2">
      <c r="A70" s="94"/>
      <c r="B70" s="90"/>
      <c r="C70" s="95" t="s">
        <v>136</v>
      </c>
      <c r="D70" s="90"/>
      <c r="E70" s="90" t="s">
        <v>77</v>
      </c>
      <c r="F70" s="142">
        <v>2</v>
      </c>
      <c r="G70" s="142">
        <v>24</v>
      </c>
      <c r="H70" s="142">
        <v>32</v>
      </c>
      <c r="I70" s="142">
        <v>16</v>
      </c>
      <c r="J70" s="142">
        <v>0</v>
      </c>
      <c r="K70" s="142">
        <v>0</v>
      </c>
      <c r="L70" s="142">
        <v>0</v>
      </c>
      <c r="M70" s="142">
        <v>6</v>
      </c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142">
        <f t="shared" ref="Z70:Z76" si="11">SUM(F70:Y70)</f>
        <v>80</v>
      </c>
      <c r="AA70" s="120">
        <f t="shared" si="10"/>
        <v>11148</v>
      </c>
    </row>
    <row r="71" spans="1:27" x14ac:dyDescent="0.2">
      <c r="A71" s="94"/>
      <c r="B71" s="90"/>
      <c r="C71" s="95" t="s">
        <v>137</v>
      </c>
      <c r="D71" s="90"/>
      <c r="E71" s="90" t="s">
        <v>78</v>
      </c>
      <c r="F71" s="142">
        <v>2</v>
      </c>
      <c r="G71" s="142">
        <v>24</v>
      </c>
      <c r="H71" s="142">
        <v>16</v>
      </c>
      <c r="I71" s="142">
        <v>8</v>
      </c>
      <c r="J71" s="142">
        <v>0</v>
      </c>
      <c r="K71" s="142">
        <v>0</v>
      </c>
      <c r="L71" s="142">
        <v>0</v>
      </c>
      <c r="M71" s="142">
        <v>4</v>
      </c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142">
        <f t="shared" si="11"/>
        <v>54</v>
      </c>
      <c r="AA71" s="120">
        <f t="shared" si="10"/>
        <v>8200</v>
      </c>
    </row>
    <row r="72" spans="1:27" x14ac:dyDescent="0.2">
      <c r="A72" s="94"/>
      <c r="B72" s="90"/>
      <c r="C72" s="95" t="s">
        <v>138</v>
      </c>
      <c r="D72" s="90"/>
      <c r="E72" s="90" t="s">
        <v>79</v>
      </c>
      <c r="F72" s="142">
        <v>0</v>
      </c>
      <c r="G72" s="142">
        <v>8</v>
      </c>
      <c r="H72" s="142">
        <v>32</v>
      </c>
      <c r="I72" s="142">
        <v>72</v>
      </c>
      <c r="J72" s="142">
        <v>8</v>
      </c>
      <c r="K72" s="142">
        <v>0</v>
      </c>
      <c r="L72" s="142">
        <v>0</v>
      </c>
      <c r="M72" s="142">
        <v>0</v>
      </c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142">
        <f t="shared" si="11"/>
        <v>120</v>
      </c>
      <c r="AA72" s="120">
        <f t="shared" si="10"/>
        <v>13503</v>
      </c>
    </row>
    <row r="73" spans="1:27" x14ac:dyDescent="0.2">
      <c r="A73" s="152"/>
      <c r="B73" s="95">
        <v>8.3000000000000007</v>
      </c>
      <c r="C73" s="95" t="s">
        <v>276</v>
      </c>
      <c r="D73" s="95"/>
      <c r="E73" s="95"/>
      <c r="F73" s="142">
        <v>0</v>
      </c>
      <c r="G73" s="142">
        <v>0</v>
      </c>
      <c r="H73" s="142">
        <v>0</v>
      </c>
      <c r="I73" s="142">
        <v>0</v>
      </c>
      <c r="J73" s="142">
        <v>0</v>
      </c>
      <c r="K73" s="142">
        <v>0</v>
      </c>
      <c r="L73" s="142">
        <v>0</v>
      </c>
      <c r="M73" s="142">
        <v>0</v>
      </c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142"/>
      <c r="AA73" s="120"/>
    </row>
    <row r="74" spans="1:27" x14ac:dyDescent="0.2">
      <c r="A74" s="152"/>
      <c r="B74" s="95"/>
      <c r="C74" s="95" t="s">
        <v>277</v>
      </c>
      <c r="D74" s="95"/>
      <c r="E74" s="95" t="s">
        <v>278</v>
      </c>
      <c r="F74" s="142">
        <v>10</v>
      </c>
      <c r="G74" s="142">
        <v>16</v>
      </c>
      <c r="H74" s="142">
        <v>48</v>
      </c>
      <c r="I74" s="142">
        <v>108</v>
      </c>
      <c r="J74" s="142">
        <v>108</v>
      </c>
      <c r="K74" s="142">
        <v>0</v>
      </c>
      <c r="L74" s="142">
        <v>0</v>
      </c>
      <c r="M74" s="142">
        <v>0</v>
      </c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142">
        <f t="shared" si="11"/>
        <v>290</v>
      </c>
      <c r="AA74" s="120">
        <f t="shared" si="10"/>
        <v>35689</v>
      </c>
    </row>
    <row r="75" spans="1:27" x14ac:dyDescent="0.2">
      <c r="A75" s="152"/>
      <c r="B75" s="95"/>
      <c r="C75" s="95" t="s">
        <v>279</v>
      </c>
      <c r="D75" s="95"/>
      <c r="E75" s="95" t="s">
        <v>280</v>
      </c>
      <c r="F75" s="142">
        <v>0</v>
      </c>
      <c r="G75" s="142">
        <v>18</v>
      </c>
      <c r="H75" s="142">
        <v>18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142">
        <f t="shared" si="11"/>
        <v>36</v>
      </c>
      <c r="AA75" s="120">
        <f t="shared" si="10"/>
        <v>5778</v>
      </c>
    </row>
    <row r="76" spans="1:27" x14ac:dyDescent="0.2">
      <c r="A76" s="152"/>
      <c r="B76" s="95"/>
      <c r="C76" s="95" t="s">
        <v>281</v>
      </c>
      <c r="D76" s="95"/>
      <c r="E76" s="95" t="s">
        <v>282</v>
      </c>
      <c r="F76" s="142">
        <v>0</v>
      </c>
      <c r="G76" s="142">
        <v>8</v>
      </c>
      <c r="H76" s="142">
        <v>8</v>
      </c>
      <c r="I76" s="142">
        <v>16</v>
      </c>
      <c r="J76" s="142">
        <v>24</v>
      </c>
      <c r="K76" s="142">
        <v>0</v>
      </c>
      <c r="L76" s="142">
        <v>0</v>
      </c>
      <c r="M76" s="142">
        <v>0</v>
      </c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142">
        <f t="shared" si="11"/>
        <v>56</v>
      </c>
      <c r="AA76" s="120">
        <f t="shared" si="10"/>
        <v>7164</v>
      </c>
    </row>
    <row r="77" spans="1:27" x14ac:dyDescent="0.2">
      <c r="A77" s="84"/>
      <c r="B77" s="85"/>
      <c r="C77" s="86"/>
      <c r="D77" s="86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8"/>
      <c r="AA77" s="119"/>
    </row>
    <row r="78" spans="1:27" x14ac:dyDescent="0.2">
      <c r="A78" s="89"/>
      <c r="B78" s="90"/>
      <c r="C78" s="90"/>
      <c r="D78" s="90"/>
      <c r="E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120"/>
    </row>
    <row r="79" spans="1:27" ht="16.5" thickBot="1" x14ac:dyDescent="0.3">
      <c r="A79" s="97"/>
      <c r="B79" s="98"/>
      <c r="C79" s="98"/>
      <c r="D79" s="98"/>
      <c r="E79" s="99" t="s">
        <v>30</v>
      </c>
      <c r="F79" s="100">
        <f>SUM(F10:F78)</f>
        <v>20</v>
      </c>
      <c r="G79" s="100">
        <f t="shared" ref="G79:R79" si="12">SUM(G10:G78)</f>
        <v>152</v>
      </c>
      <c r="H79" s="100">
        <f t="shared" si="12"/>
        <v>162</v>
      </c>
      <c r="I79" s="100">
        <f t="shared" si="12"/>
        <v>232</v>
      </c>
      <c r="J79" s="100">
        <f t="shared" si="12"/>
        <v>142</v>
      </c>
      <c r="K79" s="100">
        <f t="shared" si="12"/>
        <v>4</v>
      </c>
      <c r="L79" s="100">
        <f t="shared" si="12"/>
        <v>16</v>
      </c>
      <c r="M79" s="100">
        <f t="shared" si="12"/>
        <v>12</v>
      </c>
      <c r="N79" s="100">
        <f t="shared" si="12"/>
        <v>0</v>
      </c>
      <c r="O79" s="100">
        <f t="shared" si="12"/>
        <v>0</v>
      </c>
      <c r="P79" s="100">
        <f t="shared" si="12"/>
        <v>0</v>
      </c>
      <c r="Q79" s="100">
        <f t="shared" si="12"/>
        <v>0</v>
      </c>
      <c r="R79" s="100">
        <f t="shared" si="12"/>
        <v>0</v>
      </c>
      <c r="S79" s="100">
        <f>SUM(S10:S78)</f>
        <v>0</v>
      </c>
      <c r="T79" s="100">
        <f t="shared" ref="T79:Y79" si="13">SUM(T10:T78)</f>
        <v>0</v>
      </c>
      <c r="U79" s="100">
        <f t="shared" si="13"/>
        <v>0</v>
      </c>
      <c r="V79" s="100">
        <f t="shared" si="13"/>
        <v>0</v>
      </c>
      <c r="W79" s="100">
        <f t="shared" si="13"/>
        <v>0</v>
      </c>
      <c r="X79" s="100">
        <f t="shared" si="13"/>
        <v>0</v>
      </c>
      <c r="Y79" s="100">
        <f t="shared" si="13"/>
        <v>0</v>
      </c>
      <c r="Z79" s="100">
        <f>+Z10+Z24+Z35+Z41+Z46+Z51+Z62+Z66+Z77</f>
        <v>740</v>
      </c>
      <c r="AA79" s="121">
        <f>SUM(AA77,AA66,AA62,AA51,AA46,AA41,AA35,AA24,AA10)</f>
        <v>98097</v>
      </c>
    </row>
  </sheetData>
  <mergeCells count="1">
    <mergeCell ref="A5:O5"/>
  </mergeCells>
  <pageMargins left="0.7" right="0.7" top="0.5" bottom="0.5" header="0.05" footer="0.05"/>
  <pageSetup paperSize="3" scale="67" orientation="landscape" r:id="rId1"/>
  <headerFooter>
    <oddFooter>&amp;L&amp;D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2"/>
  <sheetViews>
    <sheetView zoomScale="75" zoomScaleNormal="75" workbookViewId="0">
      <selection activeCell="C6" sqref="C6:J6"/>
    </sheetView>
  </sheetViews>
  <sheetFormatPr defaultRowHeight="14.25" x14ac:dyDescent="0.2"/>
  <cols>
    <col min="2" max="2" width="8.75" style="103"/>
    <col min="3" max="3" width="17.25" customWidth="1"/>
    <col min="4" max="4" width="16.5" bestFit="1" customWidth="1"/>
    <col min="5" max="5" width="7.375" customWidth="1"/>
    <col min="7" max="7" width="6.75" customWidth="1"/>
    <col min="9" max="9" width="7.5" customWidth="1"/>
    <col min="10" max="10" width="13.25" customWidth="1"/>
    <col min="12" max="13" width="0" hidden="1" customWidth="1"/>
    <col min="14" max="14" width="9.75" hidden="1" customWidth="1"/>
    <col min="15" max="15" width="0" hidden="1" customWidth="1"/>
    <col min="16" max="16" width="10.5" hidden="1" customWidth="1"/>
  </cols>
  <sheetData>
    <row r="3" spans="2:16" ht="18" x14ac:dyDescent="0.25">
      <c r="C3" s="229" t="s">
        <v>320</v>
      </c>
      <c r="D3" s="229"/>
      <c r="E3" s="229"/>
      <c r="F3" s="229"/>
      <c r="G3" s="229"/>
      <c r="H3" s="229"/>
      <c r="I3" s="229"/>
      <c r="J3" s="229"/>
    </row>
    <row r="4" spans="2:16" ht="18" x14ac:dyDescent="0.25">
      <c r="C4" s="229" t="s">
        <v>319</v>
      </c>
      <c r="D4" s="229"/>
      <c r="E4" s="229"/>
      <c r="F4" s="229"/>
      <c r="G4" s="229"/>
      <c r="H4" s="229"/>
      <c r="I4" s="229"/>
      <c r="J4" s="229"/>
    </row>
    <row r="5" spans="2:16" ht="18" x14ac:dyDescent="0.25">
      <c r="C5" s="228" t="s">
        <v>349</v>
      </c>
      <c r="D5" s="228"/>
      <c r="E5" s="228"/>
      <c r="F5" s="228"/>
      <c r="G5" s="228"/>
      <c r="H5" s="228"/>
      <c r="I5" s="228"/>
      <c r="J5" s="228"/>
    </row>
    <row r="6" spans="2:16" ht="18" x14ac:dyDescent="0.25">
      <c r="C6" s="229" t="s">
        <v>8</v>
      </c>
      <c r="D6" s="229"/>
      <c r="E6" s="229"/>
      <c r="F6" s="229"/>
      <c r="G6" s="229"/>
      <c r="H6" s="229"/>
      <c r="I6" s="229"/>
      <c r="J6" s="229"/>
    </row>
    <row r="7" spans="2:16" x14ac:dyDescent="0.2">
      <c r="C7" s="11"/>
      <c r="D7" s="11"/>
      <c r="E7" s="11"/>
      <c r="F7" s="11"/>
      <c r="G7" s="11"/>
      <c r="H7" s="11"/>
      <c r="I7" s="11"/>
      <c r="J7" s="12"/>
    </row>
    <row r="8" spans="2:16" ht="15" x14ac:dyDescent="0.25">
      <c r="C8" s="13" t="s">
        <v>362</v>
      </c>
      <c r="D8" s="11"/>
      <c r="E8" s="11"/>
      <c r="F8" s="11"/>
      <c r="G8" s="11"/>
      <c r="H8" s="11"/>
      <c r="I8" s="11"/>
      <c r="J8" s="12"/>
    </row>
    <row r="9" spans="2:16" ht="15" x14ac:dyDescent="0.25">
      <c r="C9" s="14"/>
      <c r="D9" s="15"/>
      <c r="E9" s="15"/>
      <c r="F9" s="15"/>
      <c r="G9" s="15"/>
      <c r="H9" s="15"/>
      <c r="I9" s="15"/>
      <c r="J9" s="16"/>
    </row>
    <row r="10" spans="2:16" ht="15" x14ac:dyDescent="0.25">
      <c r="B10" s="110"/>
      <c r="C10" s="17" t="s">
        <v>1</v>
      </c>
      <c r="D10" s="17" t="s">
        <v>208</v>
      </c>
      <c r="E10" s="17" t="s">
        <v>195</v>
      </c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  <c r="M10" t="s">
        <v>287</v>
      </c>
      <c r="N10" t="s">
        <v>288</v>
      </c>
      <c r="O10" t="s">
        <v>289</v>
      </c>
      <c r="P10" t="s">
        <v>290</v>
      </c>
    </row>
    <row r="11" spans="2:16" x14ac:dyDescent="0.2">
      <c r="B11" s="212"/>
      <c r="C11" s="61" t="s">
        <v>150</v>
      </c>
      <c r="D11" s="60" t="s">
        <v>232</v>
      </c>
      <c r="E11" s="60"/>
      <c r="F11" s="113">
        <f>'EST HRS (Sub-4)'!$F$79</f>
        <v>20</v>
      </c>
      <c r="G11" s="60"/>
      <c r="H11" s="209">
        <v>75.73</v>
      </c>
      <c r="I11" s="170"/>
      <c r="J11" s="169">
        <f>F11*H11</f>
        <v>1514.6000000000001</v>
      </c>
      <c r="K11" s="113"/>
      <c r="M11" s="122">
        <f>H11</f>
        <v>75.73</v>
      </c>
      <c r="N11" s="122">
        <f>H11*$D$37</f>
        <v>138.684349</v>
      </c>
      <c r="O11" s="122">
        <f>H11*$D$38</f>
        <v>21.58305</v>
      </c>
      <c r="P11" s="122">
        <f>SUM(M11:O11)</f>
        <v>235.99739900000003</v>
      </c>
    </row>
    <row r="12" spans="2:16" x14ac:dyDescent="0.2">
      <c r="B12" s="212"/>
      <c r="C12" s="61" t="s">
        <v>125</v>
      </c>
      <c r="D12" s="60" t="s">
        <v>229</v>
      </c>
      <c r="E12" s="60"/>
      <c r="F12" s="113">
        <f>'EST HRS (Sub-4)'!$G$79</f>
        <v>152</v>
      </c>
      <c r="G12" s="60"/>
      <c r="H12" s="209">
        <v>62</v>
      </c>
      <c r="I12" s="170"/>
      <c r="J12" s="169">
        <f t="shared" ref="J12:J30" si="0">F12*H12</f>
        <v>9424</v>
      </c>
      <c r="K12" s="113"/>
      <c r="M12" s="122">
        <f t="shared" ref="M12:M18" si="1">H12</f>
        <v>62</v>
      </c>
      <c r="N12" s="122">
        <f t="shared" ref="N12:N18" si="2">H12*$D$37</f>
        <v>113.5406</v>
      </c>
      <c r="O12" s="122">
        <f t="shared" ref="O12:O18" si="3">H12*$D$38</f>
        <v>17.669999999999998</v>
      </c>
      <c r="P12" s="122">
        <f t="shared" ref="P12:P18" si="4">SUM(M12:O12)</f>
        <v>193.21059999999997</v>
      </c>
    </row>
    <row r="13" spans="2:16" x14ac:dyDescent="0.2">
      <c r="B13" s="212"/>
      <c r="C13" s="61" t="s">
        <v>125</v>
      </c>
      <c r="D13" s="60" t="s">
        <v>182</v>
      </c>
      <c r="E13" s="60"/>
      <c r="F13" s="113">
        <f>'EST HRS (Sub-4)'!$H$79</f>
        <v>162</v>
      </c>
      <c r="G13" s="60"/>
      <c r="H13" s="209">
        <v>41</v>
      </c>
      <c r="I13" s="170"/>
      <c r="J13" s="169">
        <f t="shared" si="0"/>
        <v>6642</v>
      </c>
      <c r="K13" s="113"/>
      <c r="M13" s="122">
        <f t="shared" si="1"/>
        <v>41</v>
      </c>
      <c r="N13" s="122">
        <f t="shared" si="2"/>
        <v>75.083299999999994</v>
      </c>
      <c r="O13" s="122">
        <f t="shared" si="3"/>
        <v>11.684999999999999</v>
      </c>
      <c r="P13" s="122">
        <f t="shared" si="4"/>
        <v>127.7683</v>
      </c>
    </row>
    <row r="14" spans="2:16" x14ac:dyDescent="0.2">
      <c r="B14" s="212"/>
      <c r="C14" s="61" t="s">
        <v>132</v>
      </c>
      <c r="D14" s="60" t="s">
        <v>183</v>
      </c>
      <c r="E14" s="60"/>
      <c r="F14" s="113">
        <f>'EST HRS (Sub-4)'!$I$79</f>
        <v>232</v>
      </c>
      <c r="G14" s="60"/>
      <c r="H14" s="209">
        <v>30.5</v>
      </c>
      <c r="I14" s="170"/>
      <c r="J14" s="169">
        <f t="shared" si="0"/>
        <v>7076</v>
      </c>
      <c r="K14" s="113"/>
      <c r="M14" s="122">
        <f t="shared" si="1"/>
        <v>30.5</v>
      </c>
      <c r="N14" s="122">
        <f t="shared" si="2"/>
        <v>55.854649999999999</v>
      </c>
      <c r="O14" s="122">
        <f t="shared" si="3"/>
        <v>8.692499999999999</v>
      </c>
      <c r="P14" s="122">
        <f t="shared" si="4"/>
        <v>95.047149999999988</v>
      </c>
    </row>
    <row r="15" spans="2:16" x14ac:dyDescent="0.2">
      <c r="B15" s="212"/>
      <c r="C15" s="61" t="s">
        <v>226</v>
      </c>
      <c r="D15" s="60" t="s">
        <v>223</v>
      </c>
      <c r="E15" s="60"/>
      <c r="F15" s="113">
        <f>'EST HRS (Sub-4)'!$J$79</f>
        <v>142</v>
      </c>
      <c r="G15" s="60"/>
      <c r="H15" s="209">
        <v>41.12</v>
      </c>
      <c r="I15" s="170"/>
      <c r="J15" s="169">
        <f t="shared" si="0"/>
        <v>5839.04</v>
      </c>
      <c r="K15" s="113"/>
      <c r="M15" s="122">
        <f t="shared" si="1"/>
        <v>41.12</v>
      </c>
      <c r="N15" s="122">
        <f t="shared" si="2"/>
        <v>75.303055999999998</v>
      </c>
      <c r="O15" s="122">
        <f t="shared" si="3"/>
        <v>11.719199999999999</v>
      </c>
      <c r="P15" s="122">
        <f t="shared" si="4"/>
        <v>128.142256</v>
      </c>
    </row>
    <row r="16" spans="2:16" x14ac:dyDescent="0.2">
      <c r="B16" s="212"/>
      <c r="C16" s="61" t="s">
        <v>186</v>
      </c>
      <c r="D16" s="60" t="s">
        <v>230</v>
      </c>
      <c r="E16" s="60"/>
      <c r="F16" s="113">
        <f>'EST HRS (Sub-4)'!$K$79</f>
        <v>4</v>
      </c>
      <c r="G16" s="60"/>
      <c r="H16" s="209">
        <v>50.75</v>
      </c>
      <c r="I16" s="170"/>
      <c r="J16" s="169">
        <f t="shared" si="0"/>
        <v>203</v>
      </c>
      <c r="K16" s="113"/>
      <c r="M16" s="122">
        <f t="shared" si="1"/>
        <v>50.75</v>
      </c>
      <c r="N16" s="122">
        <f t="shared" si="2"/>
        <v>92.938474999999997</v>
      </c>
      <c r="O16" s="122">
        <f t="shared" si="3"/>
        <v>14.463749999999999</v>
      </c>
      <c r="P16" s="122">
        <f t="shared" si="4"/>
        <v>158.15222499999999</v>
      </c>
    </row>
    <row r="17" spans="2:16" x14ac:dyDescent="0.2">
      <c r="B17" s="212"/>
      <c r="C17" s="61" t="s">
        <v>227</v>
      </c>
      <c r="D17" s="60" t="s">
        <v>231</v>
      </c>
      <c r="E17" s="60"/>
      <c r="F17" s="113">
        <f>'EST HRS (Sub-4)'!$L$79</f>
        <v>16</v>
      </c>
      <c r="G17" s="60"/>
      <c r="H17" s="209">
        <v>31.5</v>
      </c>
      <c r="I17" s="170"/>
      <c r="J17" s="169">
        <f t="shared" si="0"/>
        <v>504</v>
      </c>
      <c r="K17" s="113"/>
      <c r="M17" s="122">
        <f t="shared" si="1"/>
        <v>31.5</v>
      </c>
      <c r="N17" s="122">
        <f t="shared" si="2"/>
        <v>57.685949999999998</v>
      </c>
      <c r="O17" s="122">
        <f t="shared" si="3"/>
        <v>8.9774999999999991</v>
      </c>
      <c r="P17" s="122">
        <f t="shared" si="4"/>
        <v>98.163449999999983</v>
      </c>
    </row>
    <row r="18" spans="2:16" x14ac:dyDescent="0.2">
      <c r="B18" s="212"/>
      <c r="C18" s="61" t="s">
        <v>228</v>
      </c>
      <c r="D18" s="60" t="s">
        <v>185</v>
      </c>
      <c r="E18" s="60"/>
      <c r="F18" s="113">
        <f>'EST HRS (Sub-4)'!$M$79</f>
        <v>12</v>
      </c>
      <c r="G18" s="60"/>
      <c r="H18" s="209">
        <v>23</v>
      </c>
      <c r="I18" s="170"/>
      <c r="J18" s="169">
        <f t="shared" si="0"/>
        <v>276</v>
      </c>
      <c r="K18" s="113"/>
      <c r="M18" s="122">
        <f t="shared" si="1"/>
        <v>23</v>
      </c>
      <c r="N18" s="122">
        <f t="shared" si="2"/>
        <v>42.119900000000001</v>
      </c>
      <c r="O18" s="122">
        <f t="shared" si="3"/>
        <v>6.5549999999999997</v>
      </c>
      <c r="P18" s="122">
        <f t="shared" si="4"/>
        <v>71.674900000000008</v>
      </c>
    </row>
    <row r="19" spans="2:16" x14ac:dyDescent="0.2">
      <c r="B19" s="212"/>
      <c r="C19" s="61"/>
      <c r="D19" s="60"/>
      <c r="E19" s="60"/>
      <c r="F19" s="113">
        <f>'EST HRS (Sub-4)'!$N$79</f>
        <v>0</v>
      </c>
      <c r="G19" s="60"/>
      <c r="H19" s="169"/>
      <c r="I19" s="170"/>
      <c r="J19" s="169">
        <f t="shared" si="0"/>
        <v>0</v>
      </c>
      <c r="K19" s="113"/>
      <c r="M19" s="122">
        <f t="shared" ref="M19:M30" si="5">H19</f>
        <v>0</v>
      </c>
      <c r="N19" s="122">
        <f t="shared" ref="N19:N30" si="6">H19*$D$37</f>
        <v>0</v>
      </c>
      <c r="O19" s="122">
        <f t="shared" ref="O19:O30" si="7">H19*$D$38</f>
        <v>0</v>
      </c>
      <c r="P19" s="122">
        <f t="shared" ref="P19:P30" si="8">SUM(M19:O19)</f>
        <v>0</v>
      </c>
    </row>
    <row r="20" spans="2:16" hidden="1" x14ac:dyDescent="0.2">
      <c r="B20" s="212"/>
      <c r="C20" s="61"/>
      <c r="D20" s="60"/>
      <c r="E20" s="60"/>
      <c r="F20" s="113">
        <f>'EST HRS (Sub-4)'!$O$79</f>
        <v>0</v>
      </c>
      <c r="G20" s="60"/>
      <c r="H20" s="169"/>
      <c r="I20" s="170"/>
      <c r="J20" s="169">
        <f t="shared" si="0"/>
        <v>0</v>
      </c>
      <c r="K20" s="113"/>
      <c r="M20" s="122">
        <f t="shared" si="5"/>
        <v>0</v>
      </c>
      <c r="N20" s="122">
        <f t="shared" si="6"/>
        <v>0</v>
      </c>
      <c r="O20" s="122">
        <f t="shared" si="7"/>
        <v>0</v>
      </c>
      <c r="P20" s="122">
        <f t="shared" si="8"/>
        <v>0</v>
      </c>
    </row>
    <row r="21" spans="2:16" hidden="1" x14ac:dyDescent="0.2">
      <c r="B21" s="212"/>
      <c r="C21" s="61"/>
      <c r="D21" s="60"/>
      <c r="E21" s="60"/>
      <c r="F21" s="113">
        <f>'EST HRS (Sub-4)'!$P$79</f>
        <v>0</v>
      </c>
      <c r="G21" s="60"/>
      <c r="H21" s="169"/>
      <c r="I21" s="170"/>
      <c r="J21" s="169">
        <f t="shared" si="0"/>
        <v>0</v>
      </c>
      <c r="K21" s="113"/>
      <c r="M21" s="122">
        <f t="shared" si="5"/>
        <v>0</v>
      </c>
      <c r="N21" s="122">
        <f t="shared" si="6"/>
        <v>0</v>
      </c>
      <c r="O21" s="122">
        <f t="shared" si="7"/>
        <v>0</v>
      </c>
      <c r="P21" s="122">
        <f t="shared" si="8"/>
        <v>0</v>
      </c>
    </row>
    <row r="22" spans="2:16" hidden="1" x14ac:dyDescent="0.2">
      <c r="B22" s="212"/>
      <c r="C22" s="61"/>
      <c r="D22" s="60"/>
      <c r="E22" s="60"/>
      <c r="F22" s="113">
        <f>'EST HRS (Sub-4)'!$Q$79</f>
        <v>0</v>
      </c>
      <c r="G22" s="60"/>
      <c r="H22" s="169"/>
      <c r="I22" s="170"/>
      <c r="J22" s="169">
        <f t="shared" si="0"/>
        <v>0</v>
      </c>
      <c r="K22" s="113"/>
      <c r="M22" s="122">
        <f t="shared" si="5"/>
        <v>0</v>
      </c>
      <c r="N22" s="122">
        <f t="shared" si="6"/>
        <v>0</v>
      </c>
      <c r="O22" s="122">
        <f t="shared" si="7"/>
        <v>0</v>
      </c>
      <c r="P22" s="122">
        <f t="shared" si="8"/>
        <v>0</v>
      </c>
    </row>
    <row r="23" spans="2:16" hidden="1" x14ac:dyDescent="0.2">
      <c r="B23" s="212"/>
      <c r="C23" s="61"/>
      <c r="D23" s="60"/>
      <c r="E23" s="60"/>
      <c r="F23" s="113">
        <f>'EST HRS (Sub-4)'!$R$79</f>
        <v>0</v>
      </c>
      <c r="G23" s="60"/>
      <c r="H23" s="169"/>
      <c r="I23" s="170"/>
      <c r="J23" s="169">
        <f t="shared" si="0"/>
        <v>0</v>
      </c>
      <c r="K23" s="113"/>
      <c r="M23" s="122">
        <f t="shared" si="5"/>
        <v>0</v>
      </c>
      <c r="N23" s="122">
        <f t="shared" si="6"/>
        <v>0</v>
      </c>
      <c r="O23" s="122">
        <f t="shared" si="7"/>
        <v>0</v>
      </c>
      <c r="P23" s="122">
        <f t="shared" si="8"/>
        <v>0</v>
      </c>
    </row>
    <row r="24" spans="2:16" hidden="1" x14ac:dyDescent="0.2">
      <c r="B24" s="212"/>
      <c r="C24" s="61"/>
      <c r="D24" s="60"/>
      <c r="E24" s="60"/>
      <c r="F24" s="113">
        <f>'EST HRS (Sub-4)'!$S$79</f>
        <v>0</v>
      </c>
      <c r="G24" s="60"/>
      <c r="H24" s="169"/>
      <c r="I24" s="170"/>
      <c r="J24" s="169">
        <f t="shared" si="0"/>
        <v>0</v>
      </c>
      <c r="K24" s="113"/>
      <c r="M24" s="122">
        <f t="shared" si="5"/>
        <v>0</v>
      </c>
      <c r="N24" s="122">
        <f t="shared" si="6"/>
        <v>0</v>
      </c>
      <c r="O24" s="122">
        <f t="shared" si="7"/>
        <v>0</v>
      </c>
      <c r="P24" s="122">
        <f t="shared" si="8"/>
        <v>0</v>
      </c>
    </row>
    <row r="25" spans="2:16" hidden="1" x14ac:dyDescent="0.2">
      <c r="B25" s="212"/>
      <c r="C25" s="61"/>
      <c r="D25" s="60"/>
      <c r="E25" s="60"/>
      <c r="F25" s="113">
        <f>'EST HRS (Sub-4)'!$T$79</f>
        <v>0</v>
      </c>
      <c r="G25" s="60"/>
      <c r="H25" s="169"/>
      <c r="I25" s="170"/>
      <c r="J25" s="169">
        <f t="shared" si="0"/>
        <v>0</v>
      </c>
      <c r="K25" s="113"/>
      <c r="M25" s="122">
        <f t="shared" si="5"/>
        <v>0</v>
      </c>
      <c r="N25" s="122">
        <f t="shared" si="6"/>
        <v>0</v>
      </c>
      <c r="O25" s="122">
        <f t="shared" si="7"/>
        <v>0</v>
      </c>
      <c r="P25" s="122">
        <f t="shared" si="8"/>
        <v>0</v>
      </c>
    </row>
    <row r="26" spans="2:16" hidden="1" x14ac:dyDescent="0.2">
      <c r="B26" s="212"/>
      <c r="C26" s="61"/>
      <c r="D26" s="60"/>
      <c r="E26" s="60"/>
      <c r="F26" s="113">
        <f>'EST HRS (Sub-4)'!$U$79</f>
        <v>0</v>
      </c>
      <c r="G26" s="60"/>
      <c r="H26" s="169"/>
      <c r="I26" s="170"/>
      <c r="J26" s="169">
        <f t="shared" si="0"/>
        <v>0</v>
      </c>
      <c r="K26" s="113"/>
      <c r="M26" s="122">
        <f t="shared" si="5"/>
        <v>0</v>
      </c>
      <c r="N26" s="122">
        <f t="shared" si="6"/>
        <v>0</v>
      </c>
      <c r="O26" s="122">
        <f t="shared" si="7"/>
        <v>0</v>
      </c>
      <c r="P26" s="122">
        <f t="shared" si="8"/>
        <v>0</v>
      </c>
    </row>
    <row r="27" spans="2:16" hidden="1" x14ac:dyDescent="0.2">
      <c r="B27" s="212"/>
      <c r="C27" s="61"/>
      <c r="D27" s="60"/>
      <c r="E27" s="60"/>
      <c r="F27" s="113">
        <f>'EST HRS (Sub-4)'!$V$79</f>
        <v>0</v>
      </c>
      <c r="G27" s="60"/>
      <c r="H27" s="169"/>
      <c r="I27" s="170"/>
      <c r="J27" s="169">
        <f t="shared" si="0"/>
        <v>0</v>
      </c>
      <c r="K27" s="113"/>
      <c r="M27" s="122">
        <f t="shared" si="5"/>
        <v>0</v>
      </c>
      <c r="N27" s="122">
        <f t="shared" si="6"/>
        <v>0</v>
      </c>
      <c r="O27" s="122">
        <f t="shared" si="7"/>
        <v>0</v>
      </c>
      <c r="P27" s="122">
        <f t="shared" si="8"/>
        <v>0</v>
      </c>
    </row>
    <row r="28" spans="2:16" hidden="1" x14ac:dyDescent="0.2">
      <c r="B28" s="212"/>
      <c r="C28" s="61"/>
      <c r="D28" s="60"/>
      <c r="E28" s="60"/>
      <c r="F28" s="113">
        <f>'EST HRS (Sub-4)'!$W$79</f>
        <v>0</v>
      </c>
      <c r="G28" s="60"/>
      <c r="H28" s="169"/>
      <c r="I28" s="170"/>
      <c r="J28" s="169">
        <f t="shared" si="0"/>
        <v>0</v>
      </c>
      <c r="K28" s="113"/>
      <c r="M28" s="122">
        <f t="shared" si="5"/>
        <v>0</v>
      </c>
      <c r="N28" s="122">
        <f t="shared" si="6"/>
        <v>0</v>
      </c>
      <c r="O28" s="122">
        <f t="shared" si="7"/>
        <v>0</v>
      </c>
      <c r="P28" s="122">
        <f t="shared" si="8"/>
        <v>0</v>
      </c>
    </row>
    <row r="29" spans="2:16" hidden="1" x14ac:dyDescent="0.2">
      <c r="B29" s="212"/>
      <c r="C29" s="61"/>
      <c r="D29" s="60"/>
      <c r="E29" s="60"/>
      <c r="F29" s="113">
        <f>'EST HRS (Sub-4)'!$X$79</f>
        <v>0</v>
      </c>
      <c r="G29" s="60"/>
      <c r="H29" s="169"/>
      <c r="I29" s="170"/>
      <c r="J29" s="169">
        <f t="shared" si="0"/>
        <v>0</v>
      </c>
      <c r="K29" s="113"/>
      <c r="M29" s="122">
        <f t="shared" si="5"/>
        <v>0</v>
      </c>
      <c r="N29" s="122">
        <f t="shared" si="6"/>
        <v>0</v>
      </c>
      <c r="O29" s="122">
        <f t="shared" si="7"/>
        <v>0</v>
      </c>
      <c r="P29" s="122">
        <f t="shared" si="8"/>
        <v>0</v>
      </c>
    </row>
    <row r="30" spans="2:16" hidden="1" x14ac:dyDescent="0.2">
      <c r="B30" s="212"/>
      <c r="C30" s="61"/>
      <c r="D30" s="60"/>
      <c r="E30" s="60"/>
      <c r="F30" s="113">
        <f>'EST HRS (Sub-4)'!$Y$79</f>
        <v>0</v>
      </c>
      <c r="G30" s="60"/>
      <c r="H30" s="169"/>
      <c r="I30" s="170"/>
      <c r="J30" s="169">
        <f t="shared" si="0"/>
        <v>0</v>
      </c>
      <c r="K30" s="113"/>
      <c r="M30" s="122">
        <f t="shared" si="5"/>
        <v>0</v>
      </c>
      <c r="N30" s="122">
        <f t="shared" si="6"/>
        <v>0</v>
      </c>
      <c r="O30" s="122">
        <f t="shared" si="7"/>
        <v>0</v>
      </c>
      <c r="P30" s="122">
        <f t="shared" si="8"/>
        <v>0</v>
      </c>
    </row>
    <row r="31" spans="2:16" x14ac:dyDescent="0.2">
      <c r="B31" s="212"/>
      <c r="C31" s="61"/>
      <c r="D31" s="60"/>
      <c r="E31" s="60"/>
      <c r="F31" s="61"/>
      <c r="G31" s="60"/>
      <c r="H31" s="169"/>
      <c r="I31" s="170"/>
      <c r="J31" s="172"/>
      <c r="K31" s="113"/>
    </row>
    <row r="32" spans="2:16" ht="15" x14ac:dyDescent="0.25">
      <c r="B32" s="212"/>
      <c r="C32" s="174"/>
      <c r="D32" s="62"/>
      <c r="E32" s="64" t="s">
        <v>5</v>
      </c>
      <c r="F32" s="65">
        <f>SUM(F11:F30)</f>
        <v>740</v>
      </c>
      <c r="G32" s="62"/>
      <c r="H32" s="62"/>
      <c r="I32" s="64" t="s">
        <v>15</v>
      </c>
      <c r="J32" s="176">
        <f>SUM(J11:J31)</f>
        <v>31478.639999999999</v>
      </c>
      <c r="K32" s="113"/>
    </row>
    <row r="33" spans="2:11" ht="15" x14ac:dyDescent="0.25">
      <c r="B33" s="212"/>
      <c r="C33" s="175"/>
      <c r="D33" s="62"/>
      <c r="E33" s="66"/>
      <c r="F33" s="63"/>
      <c r="G33" s="62"/>
      <c r="H33" s="62"/>
      <c r="I33" s="64"/>
      <c r="J33" s="205"/>
      <c r="K33" s="113"/>
    </row>
    <row r="34" spans="2:11" ht="15" x14ac:dyDescent="0.25">
      <c r="B34" s="212"/>
      <c r="C34" s="175"/>
      <c r="D34" s="62"/>
      <c r="E34" s="62"/>
      <c r="F34" s="62"/>
      <c r="G34" s="62"/>
      <c r="H34" s="62"/>
      <c r="I34" s="113"/>
      <c r="J34" s="113"/>
      <c r="K34" s="113"/>
    </row>
    <row r="35" spans="2:11" ht="15" x14ac:dyDescent="0.25">
      <c r="B35" s="212"/>
      <c r="C35" s="175"/>
      <c r="D35" s="60"/>
      <c r="E35" s="60"/>
      <c r="F35" s="60"/>
      <c r="G35" s="60"/>
      <c r="H35" s="60"/>
      <c r="I35" s="60"/>
      <c r="J35" s="177"/>
      <c r="K35" s="113"/>
    </row>
    <row r="36" spans="2:11" ht="15" x14ac:dyDescent="0.25">
      <c r="B36" s="212"/>
      <c r="C36" s="57" t="s">
        <v>16</v>
      </c>
      <c r="D36" s="67"/>
      <c r="E36" s="67"/>
      <c r="F36" s="67"/>
      <c r="G36" s="67"/>
      <c r="H36" s="67"/>
      <c r="I36" s="67"/>
      <c r="J36" s="178"/>
      <c r="K36" s="113"/>
    </row>
    <row r="37" spans="2:11" x14ac:dyDescent="0.2">
      <c r="B37" s="212"/>
      <c r="C37" s="60" t="s">
        <v>17</v>
      </c>
      <c r="D37" s="179">
        <v>1.8312999999999999</v>
      </c>
      <c r="E37" s="60" t="s">
        <v>18</v>
      </c>
      <c r="F37" s="60"/>
      <c r="G37" s="60"/>
      <c r="H37" s="60"/>
      <c r="I37" s="60"/>
      <c r="J37" s="169">
        <f>+J32*D37</f>
        <v>57646.833431999999</v>
      </c>
      <c r="K37" s="113"/>
    </row>
    <row r="38" spans="2:11" x14ac:dyDescent="0.2">
      <c r="B38" s="212"/>
      <c r="C38" s="62" t="s">
        <v>19</v>
      </c>
      <c r="D38" s="115">
        <v>0.28499999999999998</v>
      </c>
      <c r="E38" s="62" t="s">
        <v>20</v>
      </c>
      <c r="F38" s="62"/>
      <c r="G38" s="62"/>
      <c r="H38" s="62"/>
      <c r="I38" s="62"/>
      <c r="J38" s="169">
        <f>+J32*D38</f>
        <v>8971.4123999999993</v>
      </c>
      <c r="K38" s="113"/>
    </row>
    <row r="39" spans="2:11" x14ac:dyDescent="0.2">
      <c r="B39" s="212"/>
      <c r="C39" s="67"/>
      <c r="D39" s="67"/>
      <c r="E39" s="67"/>
      <c r="F39" s="67"/>
      <c r="G39" s="67"/>
      <c r="H39" s="67"/>
      <c r="I39" s="67"/>
      <c r="J39" s="180"/>
      <c r="K39" s="113"/>
    </row>
    <row r="40" spans="2:11" ht="15" x14ac:dyDescent="0.25">
      <c r="B40" s="212"/>
      <c r="C40" s="175" t="s">
        <v>21</v>
      </c>
      <c r="D40" s="175"/>
      <c r="E40" s="175"/>
      <c r="F40" s="175"/>
      <c r="G40" s="175"/>
      <c r="H40" s="175"/>
      <c r="I40" s="175"/>
      <c r="J40" s="176">
        <f>SUM(J32:J38)</f>
        <v>98096.885832</v>
      </c>
      <c r="K40" s="113"/>
    </row>
    <row r="41" spans="2:11" x14ac:dyDescent="0.2">
      <c r="B41" s="212"/>
      <c r="C41" s="60"/>
      <c r="D41" s="60"/>
      <c r="E41" s="60"/>
      <c r="F41" s="60"/>
      <c r="G41" s="60"/>
      <c r="H41" s="60"/>
      <c r="I41" s="60"/>
      <c r="J41" s="181"/>
      <c r="K41" s="113"/>
    </row>
    <row r="42" spans="2:11" ht="15" x14ac:dyDescent="0.25">
      <c r="B42" s="212"/>
      <c r="C42" s="57" t="s">
        <v>22</v>
      </c>
      <c r="D42" s="67"/>
      <c r="E42" s="67"/>
      <c r="F42" s="67"/>
      <c r="G42" s="67"/>
      <c r="H42" s="67"/>
      <c r="I42" s="67"/>
      <c r="J42" s="166" t="s">
        <v>14</v>
      </c>
      <c r="K42" s="113"/>
    </row>
    <row r="43" spans="2:11" x14ac:dyDescent="0.2">
      <c r="B43" s="212"/>
      <c r="C43" s="68" t="s">
        <v>85</v>
      </c>
      <c r="D43" s="39"/>
      <c r="E43" s="114">
        <v>640</v>
      </c>
      <c r="F43" s="186">
        <v>0.54</v>
      </c>
      <c r="G43" s="183"/>
      <c r="H43" s="68"/>
      <c r="I43" s="68"/>
      <c r="J43" s="169">
        <f>E43*F43</f>
        <v>345.6</v>
      </c>
      <c r="K43" s="113"/>
    </row>
    <row r="44" spans="2:11" x14ac:dyDescent="0.2">
      <c r="B44" s="212"/>
      <c r="C44" s="68"/>
      <c r="D44" s="39"/>
      <c r="E44" s="74" t="s">
        <v>86</v>
      </c>
      <c r="F44" s="80" t="s">
        <v>87</v>
      </c>
      <c r="G44" s="183"/>
      <c r="H44" s="68"/>
      <c r="I44" s="68"/>
      <c r="J44" s="169"/>
      <c r="K44" s="113"/>
    </row>
    <row r="45" spans="2:11" x14ac:dyDescent="0.2">
      <c r="B45" s="212"/>
      <c r="C45" s="68"/>
      <c r="D45" s="39"/>
      <c r="E45" s="68"/>
      <c r="F45" s="182"/>
      <c r="G45" s="183"/>
      <c r="H45" s="68"/>
      <c r="I45" s="68"/>
      <c r="J45" s="169"/>
      <c r="K45" s="113"/>
    </row>
    <row r="46" spans="2:11" x14ac:dyDescent="0.2">
      <c r="B46" s="113"/>
      <c r="C46" s="68" t="s">
        <v>283</v>
      </c>
      <c r="D46" s="39"/>
      <c r="E46" s="114">
        <f>'[1]EST HRS (Sub-Perteet)'!J80</f>
        <v>348</v>
      </c>
      <c r="F46" s="213">
        <v>10</v>
      </c>
      <c r="G46" s="183"/>
      <c r="H46" s="68"/>
      <c r="I46" s="68"/>
      <c r="J46" s="209">
        <f>E46*F46</f>
        <v>3480</v>
      </c>
      <c r="K46" s="113"/>
    </row>
    <row r="47" spans="2:11" x14ac:dyDescent="0.2">
      <c r="B47" s="113"/>
      <c r="C47" s="68"/>
      <c r="D47" s="39"/>
      <c r="E47" s="74" t="s">
        <v>10</v>
      </c>
      <c r="F47" s="111" t="s">
        <v>284</v>
      </c>
      <c r="G47" s="183"/>
      <c r="H47" s="68"/>
      <c r="I47" s="68"/>
      <c r="J47" s="209"/>
      <c r="K47" s="113"/>
    </row>
    <row r="48" spans="2:11" x14ac:dyDescent="0.2">
      <c r="B48" s="113"/>
      <c r="C48" s="68"/>
      <c r="D48" s="39"/>
      <c r="E48" s="68"/>
      <c r="F48" s="214"/>
      <c r="G48" s="183"/>
      <c r="H48" s="68"/>
      <c r="I48" s="68"/>
      <c r="J48" s="209"/>
      <c r="K48" s="113"/>
    </row>
    <row r="49" spans="2:11" x14ac:dyDescent="0.2">
      <c r="B49" s="212"/>
      <c r="C49" s="68" t="s">
        <v>23</v>
      </c>
      <c r="D49" s="39"/>
      <c r="E49" s="114">
        <v>1000</v>
      </c>
      <c r="F49" s="186">
        <v>0.1</v>
      </c>
      <c r="G49" s="183"/>
      <c r="H49" s="68"/>
      <c r="I49" s="68"/>
      <c r="J49" s="169">
        <f>E49*F49</f>
        <v>100</v>
      </c>
      <c r="K49" s="113"/>
    </row>
    <row r="50" spans="2:11" x14ac:dyDescent="0.2">
      <c r="B50" s="212"/>
      <c r="C50" s="68"/>
      <c r="D50" s="39"/>
      <c r="E50" s="74" t="s">
        <v>88</v>
      </c>
      <c r="F50" s="80" t="s">
        <v>89</v>
      </c>
      <c r="G50" s="183"/>
      <c r="H50" s="68"/>
      <c r="I50" s="68"/>
      <c r="J50" s="169"/>
      <c r="K50" s="113"/>
    </row>
    <row r="51" spans="2:11" x14ac:dyDescent="0.2">
      <c r="B51" s="212"/>
      <c r="C51" s="68"/>
      <c r="D51" s="39"/>
      <c r="E51" s="68"/>
      <c r="F51" s="182"/>
      <c r="G51" s="183"/>
      <c r="H51" s="68"/>
      <c r="I51" s="68"/>
      <c r="J51" s="169"/>
      <c r="K51" s="113"/>
    </row>
    <row r="52" spans="2:11" x14ac:dyDescent="0.2">
      <c r="B52" s="212"/>
      <c r="C52" s="68" t="s">
        <v>24</v>
      </c>
      <c r="D52" s="39"/>
      <c r="E52" s="68" t="s">
        <v>25</v>
      </c>
      <c r="F52" s="182"/>
      <c r="G52" s="183"/>
      <c r="H52" s="68"/>
      <c r="I52" s="68"/>
      <c r="J52" s="169">
        <v>200</v>
      </c>
      <c r="K52" s="113"/>
    </row>
    <row r="53" spans="2:11" x14ac:dyDescent="0.2">
      <c r="B53" s="212"/>
      <c r="C53" s="68"/>
      <c r="D53" s="39"/>
      <c r="E53" s="68"/>
      <c r="F53" s="182"/>
      <c r="G53" s="183"/>
      <c r="H53" s="68"/>
      <c r="I53" s="68"/>
      <c r="J53" s="169"/>
      <c r="K53" s="113"/>
    </row>
    <row r="54" spans="2:11" x14ac:dyDescent="0.2">
      <c r="B54" s="212"/>
      <c r="C54" s="68" t="s">
        <v>99</v>
      </c>
      <c r="D54" s="39"/>
      <c r="E54" s="114">
        <v>4</v>
      </c>
      <c r="F54" s="186">
        <v>20</v>
      </c>
      <c r="G54" s="183"/>
      <c r="H54" s="68"/>
      <c r="I54" s="68"/>
      <c r="J54" s="169">
        <f>E54*F54</f>
        <v>80</v>
      </c>
      <c r="K54" s="113"/>
    </row>
    <row r="55" spans="2:11" x14ac:dyDescent="0.2">
      <c r="B55" s="212"/>
      <c r="C55" s="187"/>
      <c r="D55" s="75"/>
      <c r="E55" s="74" t="s">
        <v>96</v>
      </c>
      <c r="F55" s="80" t="s">
        <v>97</v>
      </c>
      <c r="G55" s="188"/>
      <c r="H55" s="187"/>
      <c r="I55" s="187"/>
      <c r="J55" s="172"/>
      <c r="K55" s="113"/>
    </row>
    <row r="56" spans="2:11" ht="15" x14ac:dyDescent="0.25">
      <c r="B56" s="212"/>
      <c r="C56" s="61"/>
      <c r="D56" s="60"/>
      <c r="E56" s="60"/>
      <c r="F56" s="192"/>
      <c r="G56" s="60"/>
      <c r="H56" s="169"/>
      <c r="I56" s="66" t="s">
        <v>26</v>
      </c>
      <c r="J56" s="176">
        <f>SUM(J43:J55)</f>
        <v>4205.6000000000004</v>
      </c>
      <c r="K56" s="113"/>
    </row>
    <row r="57" spans="2:11" ht="15" x14ac:dyDescent="0.25">
      <c r="B57" s="212"/>
      <c r="C57" s="61"/>
      <c r="D57" s="60"/>
      <c r="E57" s="60"/>
      <c r="F57" s="61"/>
      <c r="G57" s="60"/>
      <c r="H57" s="169"/>
      <c r="I57" s="66"/>
      <c r="J57" s="206"/>
      <c r="K57" s="113"/>
    </row>
    <row r="58" spans="2:11" ht="15.75" x14ac:dyDescent="0.25">
      <c r="B58" s="212"/>
      <c r="C58" s="60"/>
      <c r="D58" s="60"/>
      <c r="E58" s="60"/>
      <c r="F58" s="60"/>
      <c r="G58" s="60"/>
      <c r="H58" s="201" t="s">
        <v>30</v>
      </c>
      <c r="I58" s="175"/>
      <c r="J58" s="176">
        <f>J56+J40</f>
        <v>102302.48583200001</v>
      </c>
      <c r="K58" s="113"/>
    </row>
    <row r="59" spans="2:11" ht="15" thickBot="1" x14ac:dyDescent="0.25">
      <c r="B59" s="212"/>
      <c r="C59" s="60"/>
      <c r="D59" s="60"/>
      <c r="E59" s="60"/>
      <c r="F59" s="60"/>
      <c r="G59" s="60"/>
      <c r="H59" s="60"/>
      <c r="I59" s="60"/>
      <c r="J59" s="207"/>
      <c r="K59" s="113"/>
    </row>
    <row r="60" spans="2:11" ht="18.75" thickBot="1" x14ac:dyDescent="0.3">
      <c r="B60" s="212"/>
      <c r="C60" s="203" t="str">
        <f>+C5&amp;" Total Cost:"</f>
        <v>SUBCONSULTANT 4 -- CIVIL COST ESTIMATING Total Cost:</v>
      </c>
      <c r="D60" s="192"/>
      <c r="E60" s="192"/>
      <c r="F60" s="192"/>
      <c r="G60" s="192"/>
      <c r="H60" s="203" t="s">
        <v>31</v>
      </c>
      <c r="I60" s="192"/>
      <c r="J60" s="204">
        <f>ROUND(J58,0)</f>
        <v>102302</v>
      </c>
      <c r="K60" s="113"/>
    </row>
    <row r="61" spans="2:11" x14ac:dyDescent="0.2">
      <c r="B61" s="212"/>
      <c r="C61" s="192"/>
      <c r="D61" s="192"/>
      <c r="E61" s="192"/>
      <c r="F61" s="192"/>
      <c r="G61" s="192"/>
      <c r="H61" s="192"/>
      <c r="I61" s="192"/>
      <c r="J61" s="202"/>
      <c r="K61" s="113"/>
    </row>
    <row r="62" spans="2:11" x14ac:dyDescent="0.2">
      <c r="B62" s="212"/>
      <c r="C62" s="192"/>
      <c r="D62" s="192"/>
      <c r="E62" s="192"/>
      <c r="F62" s="192"/>
      <c r="G62" s="192"/>
      <c r="H62" s="192"/>
      <c r="I62" s="192"/>
      <c r="J62" s="202"/>
      <c r="K62" s="113"/>
    </row>
  </sheetData>
  <mergeCells count="4">
    <mergeCell ref="C3:J3"/>
    <mergeCell ref="C4:J4"/>
    <mergeCell ref="C5:J5"/>
    <mergeCell ref="C6:J6"/>
  </mergeCells>
  <pageMargins left="0.7" right="0.7" top="0.75" bottom="0.75" header="0.3" footer="0.3"/>
  <pageSetup scale="83" orientation="portrait" r:id="rId1"/>
  <headerFooter>
    <oddFooter>&amp;L&amp;D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B79"/>
  <sheetViews>
    <sheetView zoomScale="75" zoomScaleNormal="75" workbookViewId="0">
      <selection activeCell="AC70" sqref="AC70"/>
    </sheetView>
  </sheetViews>
  <sheetFormatPr defaultRowHeight="14.25" x14ac:dyDescent="0.2"/>
  <cols>
    <col min="1" max="1" width="6.75" customWidth="1"/>
    <col min="2" max="2" width="4.625" customWidth="1"/>
    <col min="4" max="4" width="5.75" customWidth="1"/>
    <col min="5" max="5" width="40.625" customWidth="1"/>
    <col min="6" max="12" width="10.625" customWidth="1"/>
    <col min="13" max="13" width="8.75" hidden="1" customWidth="1"/>
    <col min="14" max="25" width="0" hidden="1" customWidth="1"/>
    <col min="27" max="27" width="10.25" style="117" customWidth="1"/>
    <col min="28" max="28" width="8.75" style="113"/>
  </cols>
  <sheetData>
    <row r="5" spans="1:27" ht="36" customHeight="1" x14ac:dyDescent="0.25">
      <c r="A5" s="227" t="s">
        <v>350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27" ht="18" x14ac:dyDescent="0.25">
      <c r="A6" s="51" t="s">
        <v>351</v>
      </c>
    </row>
    <row r="7" spans="1:27" ht="15" thickBot="1" x14ac:dyDescent="0.25">
      <c r="A7" s="3"/>
      <c r="B7" s="2"/>
      <c r="C7" s="2"/>
      <c r="D7" s="2"/>
      <c r="E7" s="2"/>
      <c r="F7" s="116">
        <f>'EST COST (Sub-5)'!$P11</f>
        <v>167.3416</v>
      </c>
      <c r="G7" s="116">
        <f>'EST COST (Sub-5)'!$P12</f>
        <v>167.3416</v>
      </c>
      <c r="H7" s="116">
        <f>'EST COST (Sub-5)'!$P13</f>
        <v>158.68600000000004</v>
      </c>
      <c r="I7" s="116">
        <f>'EST COST (Sub-5)'!$P14</f>
        <v>124.06359999999999</v>
      </c>
      <c r="J7" s="116">
        <f>'EST COST (Sub-5)'!$P15</f>
        <v>139.21089999999998</v>
      </c>
      <c r="K7" s="116">
        <f>'EST COST (Sub-5)'!$P16</f>
        <v>92.326400000000007</v>
      </c>
      <c r="L7" s="116">
        <f>'EST COST (Sub-5)'!$P17</f>
        <v>83.6708</v>
      </c>
      <c r="M7" s="116"/>
      <c r="N7" s="2"/>
      <c r="O7" s="48" t="s">
        <v>27</v>
      </c>
      <c r="AA7" s="47"/>
    </row>
    <row r="8" spans="1:27" ht="41.45" customHeight="1" thickBot="1" x14ac:dyDescent="0.25">
      <c r="A8" s="4" t="s">
        <v>2</v>
      </c>
      <c r="B8" s="4"/>
      <c r="C8" s="5"/>
      <c r="D8" s="6" t="s">
        <v>3</v>
      </c>
      <c r="E8" s="5" t="s">
        <v>4</v>
      </c>
      <c r="F8" s="150" t="s">
        <v>150</v>
      </c>
      <c r="G8" s="150" t="s">
        <v>126</v>
      </c>
      <c r="H8" s="150" t="s">
        <v>152</v>
      </c>
      <c r="I8" s="150" t="s">
        <v>153</v>
      </c>
      <c r="J8" s="150" t="s">
        <v>156</v>
      </c>
      <c r="K8" s="150" t="s">
        <v>155</v>
      </c>
      <c r="L8" s="150" t="s">
        <v>154</v>
      </c>
      <c r="M8" s="77">
        <v>8</v>
      </c>
      <c r="N8" s="77">
        <v>9</v>
      </c>
      <c r="O8" s="77">
        <v>10</v>
      </c>
      <c r="P8" s="77">
        <v>11</v>
      </c>
      <c r="Q8" s="77">
        <v>12</v>
      </c>
      <c r="R8" s="77">
        <v>13</v>
      </c>
      <c r="S8" s="77">
        <v>14</v>
      </c>
      <c r="T8" s="77">
        <v>15</v>
      </c>
      <c r="U8" s="77">
        <v>16</v>
      </c>
      <c r="V8" s="77">
        <v>17</v>
      </c>
      <c r="W8" s="77">
        <v>18</v>
      </c>
      <c r="X8" s="77">
        <v>19</v>
      </c>
      <c r="Y8" s="77">
        <v>20</v>
      </c>
      <c r="Z8" s="7" t="s">
        <v>5</v>
      </c>
      <c r="AA8" s="118" t="s">
        <v>289</v>
      </c>
    </row>
    <row r="9" spans="1:27" x14ac:dyDescent="0.2">
      <c r="A9" s="8"/>
      <c r="B9" s="9"/>
      <c r="C9" s="9"/>
      <c r="D9" s="9"/>
      <c r="E9" s="9"/>
      <c r="F9" s="157"/>
      <c r="G9" s="157"/>
      <c r="H9" s="157"/>
      <c r="I9" s="157"/>
      <c r="J9" s="157"/>
      <c r="K9" s="157"/>
      <c r="L9" s="157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4"/>
    </row>
    <row r="10" spans="1:27" x14ac:dyDescent="0.2">
      <c r="A10" s="84" t="s">
        <v>141</v>
      </c>
      <c r="B10" s="85" t="s">
        <v>6</v>
      </c>
      <c r="C10" s="86"/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8">
        <f>SUM(Z11:Z23)</f>
        <v>41</v>
      </c>
      <c r="AA10" s="119">
        <f>SUM(AA11:AA23)</f>
        <v>5856</v>
      </c>
    </row>
    <row r="11" spans="1:27" ht="15" x14ac:dyDescent="0.2">
      <c r="A11" s="89"/>
      <c r="B11" s="90">
        <v>1.1000000000000001</v>
      </c>
      <c r="C11" s="90" t="s">
        <v>6</v>
      </c>
      <c r="D11" s="90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>
        <f>SUM(F11:Y11)</f>
        <v>0</v>
      </c>
      <c r="AA11" s="120">
        <f>ROUND(SUMPRODUCT($F$7:$Y$7,F11:Y11),0)</f>
        <v>0</v>
      </c>
    </row>
    <row r="12" spans="1:27" ht="15" x14ac:dyDescent="0.2">
      <c r="A12" s="89"/>
      <c r="B12" s="90"/>
      <c r="C12" s="93"/>
      <c r="D12" s="93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2">
        <f t="shared" ref="Z12:Z23" si="0">SUM(F12:Y12)</f>
        <v>0</v>
      </c>
      <c r="AA12" s="120">
        <f t="shared" ref="AA12:AA23" si="1">ROUND(SUMPRODUCT($F$7:$Y$7,F12:Y12),0)</f>
        <v>0</v>
      </c>
    </row>
    <row r="13" spans="1:27" x14ac:dyDescent="0.2">
      <c r="A13" s="94"/>
      <c r="B13" s="90"/>
      <c r="C13" s="90"/>
      <c r="D13" s="90"/>
      <c r="E13" s="90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142">
        <f t="shared" si="0"/>
        <v>0</v>
      </c>
      <c r="AA13" s="120">
        <f t="shared" si="1"/>
        <v>0</v>
      </c>
    </row>
    <row r="14" spans="1:27" x14ac:dyDescent="0.2">
      <c r="A14" s="94"/>
      <c r="B14" s="90">
        <v>1.2</v>
      </c>
      <c r="C14" s="90" t="s">
        <v>311</v>
      </c>
      <c r="D14" s="90"/>
      <c r="E14" s="90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142">
        <f t="shared" si="0"/>
        <v>0</v>
      </c>
      <c r="AA14" s="120">
        <f t="shared" si="1"/>
        <v>0</v>
      </c>
    </row>
    <row r="15" spans="1:27" x14ac:dyDescent="0.2">
      <c r="A15" s="94"/>
      <c r="B15" s="90">
        <v>1.3</v>
      </c>
      <c r="C15" s="90" t="s">
        <v>37</v>
      </c>
      <c r="D15" s="90"/>
      <c r="E15" s="90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142">
        <f t="shared" si="0"/>
        <v>0</v>
      </c>
      <c r="AA15" s="120">
        <f t="shared" si="1"/>
        <v>0</v>
      </c>
    </row>
    <row r="16" spans="1:27" x14ac:dyDescent="0.2">
      <c r="A16" s="94"/>
      <c r="B16" s="90">
        <v>1.4</v>
      </c>
      <c r="C16" s="90" t="s">
        <v>38</v>
      </c>
      <c r="D16" s="90"/>
      <c r="E16" s="90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142">
        <f t="shared" si="0"/>
        <v>0</v>
      </c>
      <c r="AA16" s="120">
        <f t="shared" si="1"/>
        <v>0</v>
      </c>
    </row>
    <row r="17" spans="1:27" x14ac:dyDescent="0.2">
      <c r="A17" s="94"/>
      <c r="B17" s="90"/>
      <c r="C17" s="95" t="s">
        <v>312</v>
      </c>
      <c r="D17" s="90"/>
      <c r="E17" s="90" t="s">
        <v>39</v>
      </c>
      <c r="F17" s="92"/>
      <c r="G17" s="92">
        <v>4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142">
        <f t="shared" si="0"/>
        <v>4</v>
      </c>
      <c r="AA17" s="120">
        <f t="shared" si="1"/>
        <v>669</v>
      </c>
    </row>
    <row r="18" spans="1:27" x14ac:dyDescent="0.2">
      <c r="A18" s="94"/>
      <c r="B18" s="90"/>
      <c r="C18" s="95" t="s">
        <v>313</v>
      </c>
      <c r="D18" s="90"/>
      <c r="E18" s="90" t="s">
        <v>40</v>
      </c>
      <c r="F18" s="92">
        <v>1</v>
      </c>
      <c r="G18" s="92">
        <v>12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142">
        <f t="shared" si="0"/>
        <v>13</v>
      </c>
      <c r="AA18" s="120">
        <f t="shared" si="1"/>
        <v>2175</v>
      </c>
    </row>
    <row r="19" spans="1:27" x14ac:dyDescent="0.2">
      <c r="A19" s="94"/>
      <c r="B19" s="90">
        <v>1.5</v>
      </c>
      <c r="C19" s="90" t="s">
        <v>43</v>
      </c>
      <c r="D19" s="90"/>
      <c r="E19" s="90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42">
        <f t="shared" si="0"/>
        <v>0</v>
      </c>
      <c r="AA19" s="120">
        <f t="shared" si="1"/>
        <v>0</v>
      </c>
    </row>
    <row r="20" spans="1:27" x14ac:dyDescent="0.2">
      <c r="A20" s="94"/>
      <c r="B20" s="90">
        <v>1.6</v>
      </c>
      <c r="C20" s="90" t="s">
        <v>41</v>
      </c>
      <c r="D20" s="90"/>
      <c r="E20" s="90"/>
      <c r="F20" s="92"/>
      <c r="G20" s="92">
        <v>12</v>
      </c>
      <c r="H20" s="92"/>
      <c r="I20" s="92"/>
      <c r="J20" s="92"/>
      <c r="K20" s="92"/>
      <c r="L20" s="92">
        <v>12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142">
        <f t="shared" si="0"/>
        <v>24</v>
      </c>
      <c r="AA20" s="120">
        <f t="shared" si="1"/>
        <v>3012</v>
      </c>
    </row>
    <row r="21" spans="1:27" x14ac:dyDescent="0.2">
      <c r="A21" s="94"/>
      <c r="B21" s="96">
        <v>1.7</v>
      </c>
      <c r="C21" s="90" t="s">
        <v>42</v>
      </c>
      <c r="D21" s="90"/>
      <c r="E21" s="90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142">
        <f t="shared" si="0"/>
        <v>0</v>
      </c>
      <c r="AA21" s="120">
        <f t="shared" si="1"/>
        <v>0</v>
      </c>
    </row>
    <row r="22" spans="1:27" x14ac:dyDescent="0.2">
      <c r="A22" s="94"/>
      <c r="B22" s="96">
        <v>1.8</v>
      </c>
      <c r="C22" s="90" t="s">
        <v>44</v>
      </c>
      <c r="D22" s="90"/>
      <c r="E22" s="90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142">
        <f t="shared" si="0"/>
        <v>0</v>
      </c>
      <c r="AA22" s="120">
        <f t="shared" si="1"/>
        <v>0</v>
      </c>
    </row>
    <row r="23" spans="1:27" x14ac:dyDescent="0.2">
      <c r="A23" s="94"/>
      <c r="B23" s="93"/>
      <c r="C23" s="90"/>
      <c r="D23" s="90"/>
      <c r="E23" s="90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142">
        <f t="shared" si="0"/>
        <v>0</v>
      </c>
      <c r="AA23" s="120">
        <f t="shared" si="1"/>
        <v>0</v>
      </c>
    </row>
    <row r="24" spans="1:27" x14ac:dyDescent="0.2">
      <c r="A24" s="84" t="s">
        <v>142</v>
      </c>
      <c r="B24" s="85" t="s">
        <v>45</v>
      </c>
      <c r="C24" s="86"/>
      <c r="D24" s="86"/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>
        <f>SUM(Z25:Z34)</f>
        <v>0</v>
      </c>
      <c r="AA24" s="119">
        <f>SUM(AA25:AA34)</f>
        <v>0</v>
      </c>
    </row>
    <row r="25" spans="1:27" ht="15" x14ac:dyDescent="0.2">
      <c r="A25" s="89"/>
      <c r="B25" s="90">
        <v>2.1</v>
      </c>
      <c r="C25" s="90" t="s">
        <v>46</v>
      </c>
      <c r="D25" s="90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>
        <f t="shared" ref="Z25:Z45" si="2">SUM(F25:Y25)</f>
        <v>0</v>
      </c>
      <c r="AA25" s="120">
        <f t="shared" ref="AA25:AA34" si="3">ROUND(SUMPRODUCT($F$7:$Y$7,F25:Y25),0)</f>
        <v>0</v>
      </c>
    </row>
    <row r="26" spans="1:27" ht="15" x14ac:dyDescent="0.2">
      <c r="A26" s="89"/>
      <c r="B26" s="90">
        <v>2.2000000000000002</v>
      </c>
      <c r="C26" s="93" t="s">
        <v>90</v>
      </c>
      <c r="D26" s="93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2">
        <f t="shared" si="2"/>
        <v>0</v>
      </c>
      <c r="AA26" s="120">
        <f t="shared" si="3"/>
        <v>0</v>
      </c>
    </row>
    <row r="27" spans="1:27" x14ac:dyDescent="0.2">
      <c r="A27" s="94"/>
      <c r="B27" s="90"/>
      <c r="C27" s="90"/>
      <c r="D27" s="90"/>
      <c r="E27" s="90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>
        <f t="shared" si="2"/>
        <v>0</v>
      </c>
      <c r="AA27" s="120">
        <f t="shared" si="3"/>
        <v>0</v>
      </c>
    </row>
    <row r="28" spans="1:27" x14ac:dyDescent="0.2">
      <c r="A28" s="94"/>
      <c r="B28" s="90">
        <v>2.2999999999999998</v>
      </c>
      <c r="C28" s="90" t="s">
        <v>48</v>
      </c>
      <c r="D28" s="90"/>
      <c r="E28" s="90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>
        <f t="shared" si="2"/>
        <v>0</v>
      </c>
      <c r="AA28" s="120">
        <f t="shared" si="3"/>
        <v>0</v>
      </c>
    </row>
    <row r="29" spans="1:27" x14ac:dyDescent="0.2">
      <c r="A29" s="94"/>
      <c r="B29" s="90"/>
      <c r="C29" s="90"/>
      <c r="D29" s="90"/>
      <c r="E29" s="90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>
        <f t="shared" si="2"/>
        <v>0</v>
      </c>
      <c r="AA29" s="120">
        <f t="shared" si="3"/>
        <v>0</v>
      </c>
    </row>
    <row r="30" spans="1:27" x14ac:dyDescent="0.2">
      <c r="A30" s="94"/>
      <c r="B30" s="90">
        <v>2.4</v>
      </c>
      <c r="C30" s="90" t="s">
        <v>50</v>
      </c>
      <c r="D30" s="90"/>
      <c r="E30" s="90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>
        <f t="shared" si="2"/>
        <v>0</v>
      </c>
      <c r="AA30" s="120">
        <f t="shared" si="3"/>
        <v>0</v>
      </c>
    </row>
    <row r="31" spans="1:27" x14ac:dyDescent="0.2">
      <c r="A31" s="94"/>
      <c r="B31" s="90"/>
      <c r="C31" s="90"/>
      <c r="D31" s="90"/>
      <c r="E31" s="90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>
        <f t="shared" si="2"/>
        <v>0</v>
      </c>
      <c r="AA31" s="120">
        <f t="shared" si="3"/>
        <v>0</v>
      </c>
    </row>
    <row r="32" spans="1:27" x14ac:dyDescent="0.2">
      <c r="A32" s="94"/>
      <c r="B32" s="90">
        <v>2.5</v>
      </c>
      <c r="C32" s="90" t="s">
        <v>52</v>
      </c>
      <c r="D32" s="90"/>
      <c r="E32" s="90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>
        <f t="shared" si="2"/>
        <v>0</v>
      </c>
      <c r="AA32" s="120">
        <f t="shared" si="3"/>
        <v>0</v>
      </c>
    </row>
    <row r="33" spans="1:27" x14ac:dyDescent="0.2">
      <c r="A33" s="94"/>
      <c r="B33" s="90">
        <v>2.6</v>
      </c>
      <c r="C33" s="90" t="s">
        <v>300</v>
      </c>
      <c r="D33" s="90"/>
      <c r="E33" s="90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>
        <f t="shared" si="2"/>
        <v>0</v>
      </c>
      <c r="AA33" s="120">
        <f t="shared" si="3"/>
        <v>0</v>
      </c>
    </row>
    <row r="34" spans="1:27" x14ac:dyDescent="0.2">
      <c r="A34" s="94"/>
      <c r="B34" s="96">
        <v>2.7</v>
      </c>
      <c r="C34" s="90" t="s">
        <v>54</v>
      </c>
      <c r="D34" s="90"/>
      <c r="E34" s="90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>
        <f t="shared" si="2"/>
        <v>0</v>
      </c>
      <c r="AA34" s="120">
        <f t="shared" si="3"/>
        <v>0</v>
      </c>
    </row>
    <row r="35" spans="1:27" x14ac:dyDescent="0.2">
      <c r="A35" s="84" t="s">
        <v>143</v>
      </c>
      <c r="B35" s="85" t="s">
        <v>91</v>
      </c>
      <c r="C35" s="86"/>
      <c r="D35" s="86"/>
      <c r="E35" s="8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>
        <f>SUM(Z36:Z40)</f>
        <v>0</v>
      </c>
      <c r="AA35" s="119">
        <f>SUM(AA36:AA40)</f>
        <v>0</v>
      </c>
    </row>
    <row r="36" spans="1:27" x14ac:dyDescent="0.2">
      <c r="A36" s="89"/>
      <c r="B36" s="90">
        <v>3.1</v>
      </c>
      <c r="C36" s="90" t="s">
        <v>58</v>
      </c>
      <c r="D36" s="90"/>
      <c r="E36" s="90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>
        <f t="shared" si="2"/>
        <v>0</v>
      </c>
      <c r="AA36" s="120">
        <f t="shared" ref="AA36:AA40" si="4">ROUND(SUMPRODUCT($F$7:$Y$7,F36:Y36),0)</f>
        <v>0</v>
      </c>
    </row>
    <row r="37" spans="1:27" x14ac:dyDescent="0.2">
      <c r="A37" s="94"/>
      <c r="B37" s="90">
        <v>3.2</v>
      </c>
      <c r="C37" s="90" t="s">
        <v>55</v>
      </c>
      <c r="D37" s="90"/>
      <c r="E37" s="90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>
        <f t="shared" si="2"/>
        <v>0</v>
      </c>
      <c r="AA37" s="120">
        <f t="shared" si="4"/>
        <v>0</v>
      </c>
    </row>
    <row r="38" spans="1:27" x14ac:dyDescent="0.2">
      <c r="A38" s="94"/>
      <c r="B38" s="90">
        <v>3.3</v>
      </c>
      <c r="C38" s="90" t="s">
        <v>59</v>
      </c>
      <c r="D38" s="90"/>
      <c r="E38" s="90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>
        <f t="shared" si="2"/>
        <v>0</v>
      </c>
      <c r="AA38" s="120">
        <f t="shared" si="4"/>
        <v>0</v>
      </c>
    </row>
    <row r="39" spans="1:27" x14ac:dyDescent="0.2">
      <c r="A39" s="94"/>
      <c r="B39" s="90">
        <v>3.4</v>
      </c>
      <c r="C39" s="90" t="s">
        <v>56</v>
      </c>
      <c r="D39" s="90"/>
      <c r="E39" s="90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>
        <f t="shared" si="2"/>
        <v>0</v>
      </c>
      <c r="AA39" s="120">
        <f t="shared" si="4"/>
        <v>0</v>
      </c>
    </row>
    <row r="40" spans="1:27" x14ac:dyDescent="0.2">
      <c r="A40" s="94"/>
      <c r="B40" s="90">
        <v>3.5</v>
      </c>
      <c r="C40" s="90" t="s">
        <v>57</v>
      </c>
      <c r="D40" s="90"/>
      <c r="E40" s="90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>
        <f t="shared" si="2"/>
        <v>0</v>
      </c>
      <c r="AA40" s="120">
        <f t="shared" si="4"/>
        <v>0</v>
      </c>
    </row>
    <row r="41" spans="1:27" x14ac:dyDescent="0.2">
      <c r="A41" s="84" t="s">
        <v>144</v>
      </c>
      <c r="B41" s="85" t="s">
        <v>60</v>
      </c>
      <c r="C41" s="86"/>
      <c r="D41" s="86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>
        <f>SUM(Z42:Z45)</f>
        <v>0</v>
      </c>
      <c r="AA41" s="119">
        <f>SUM(AA42:AA45)</f>
        <v>0</v>
      </c>
    </row>
    <row r="42" spans="1:27" x14ac:dyDescent="0.2">
      <c r="A42" s="89"/>
      <c r="B42" s="90">
        <v>4.0999999999999996</v>
      </c>
      <c r="C42" s="90" t="s">
        <v>61</v>
      </c>
      <c r="D42" s="90"/>
      <c r="E42" s="90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>
        <f t="shared" si="2"/>
        <v>0</v>
      </c>
      <c r="AA42" s="120">
        <f t="shared" ref="AA42:AA45" si="5">ROUND(SUMPRODUCT($F$7:$Y$7,F42:Y42),0)</f>
        <v>0</v>
      </c>
    </row>
    <row r="43" spans="1:27" x14ac:dyDescent="0.2">
      <c r="A43" s="94"/>
      <c r="B43" s="90">
        <v>4.2</v>
      </c>
      <c r="C43" s="90" t="s">
        <v>92</v>
      </c>
      <c r="D43" s="90"/>
      <c r="E43" s="90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>
        <f t="shared" si="2"/>
        <v>0</v>
      </c>
      <c r="AA43" s="120">
        <f t="shared" si="5"/>
        <v>0</v>
      </c>
    </row>
    <row r="44" spans="1:27" x14ac:dyDescent="0.2">
      <c r="A44" s="94"/>
      <c r="B44" s="90">
        <v>4.3</v>
      </c>
      <c r="C44" s="90" t="s">
        <v>62</v>
      </c>
      <c r="D44" s="90"/>
      <c r="E44" s="90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>
        <f t="shared" si="2"/>
        <v>0</v>
      </c>
      <c r="AA44" s="120">
        <f t="shared" si="5"/>
        <v>0</v>
      </c>
    </row>
    <row r="45" spans="1:27" x14ac:dyDescent="0.2">
      <c r="A45" s="94"/>
      <c r="B45" s="90">
        <v>4.4000000000000004</v>
      </c>
      <c r="C45" s="90" t="s">
        <v>63</v>
      </c>
      <c r="D45" s="90"/>
      <c r="E45" s="90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>
        <f t="shared" si="2"/>
        <v>0</v>
      </c>
      <c r="AA45" s="120">
        <f t="shared" si="5"/>
        <v>0</v>
      </c>
    </row>
    <row r="46" spans="1:27" x14ac:dyDescent="0.2">
      <c r="A46" s="84" t="s">
        <v>145</v>
      </c>
      <c r="B46" s="85" t="s">
        <v>64</v>
      </c>
      <c r="C46" s="86"/>
      <c r="D46" s="86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>
        <f>SUM(Z47:Z50)</f>
        <v>0</v>
      </c>
      <c r="AA46" s="119">
        <f>SUM(AA47:AA50)</f>
        <v>0</v>
      </c>
    </row>
    <row r="47" spans="1:27" x14ac:dyDescent="0.2">
      <c r="A47" s="89"/>
      <c r="B47" s="90">
        <v>5.0999999999999996</v>
      </c>
      <c r="C47" s="90" t="s">
        <v>65</v>
      </c>
      <c r="D47" s="90"/>
      <c r="E47" s="90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120">
        <f t="shared" ref="AA47:AA50" si="6">ROUND(SUMPRODUCT($F$7:$Y$7,F47:Y47),0)</f>
        <v>0</v>
      </c>
    </row>
    <row r="48" spans="1:27" x14ac:dyDescent="0.2">
      <c r="A48" s="94"/>
      <c r="B48" s="90"/>
      <c r="C48" s="90" t="s">
        <v>100</v>
      </c>
      <c r="D48" s="90"/>
      <c r="E48" s="90" t="s">
        <v>66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>
        <f t="shared" ref="Z48:Z78" si="7">SUM(F48:Y48)</f>
        <v>0</v>
      </c>
      <c r="AA48" s="120">
        <f t="shared" si="6"/>
        <v>0</v>
      </c>
    </row>
    <row r="49" spans="1:27" x14ac:dyDescent="0.2">
      <c r="A49" s="94"/>
      <c r="B49" s="90"/>
      <c r="C49" s="90" t="s">
        <v>101</v>
      </c>
      <c r="D49" s="90"/>
      <c r="E49" s="90" t="s">
        <v>67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>
        <f t="shared" si="7"/>
        <v>0</v>
      </c>
      <c r="AA49" s="120">
        <f t="shared" si="6"/>
        <v>0</v>
      </c>
    </row>
    <row r="50" spans="1:27" x14ac:dyDescent="0.2">
      <c r="A50" s="94"/>
      <c r="B50" s="90"/>
      <c r="C50" s="90" t="s">
        <v>102</v>
      </c>
      <c r="D50" s="90"/>
      <c r="E50" s="90" t="s">
        <v>68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>
        <f t="shared" si="7"/>
        <v>0</v>
      </c>
      <c r="AA50" s="120">
        <f t="shared" si="6"/>
        <v>0</v>
      </c>
    </row>
    <row r="51" spans="1:27" x14ac:dyDescent="0.2">
      <c r="A51" s="84" t="s">
        <v>146</v>
      </c>
      <c r="B51" s="85" t="s">
        <v>69</v>
      </c>
      <c r="C51" s="86"/>
      <c r="D51" s="86"/>
      <c r="E51" s="86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>
        <f>SUM(Z52:Z61)</f>
        <v>24</v>
      </c>
      <c r="AA51" s="119">
        <f>SUM(AA52:AA61)</f>
        <v>2978</v>
      </c>
    </row>
    <row r="52" spans="1:27" x14ac:dyDescent="0.2">
      <c r="A52" s="89"/>
      <c r="B52" s="90">
        <v>6.1</v>
      </c>
      <c r="C52" s="90" t="s">
        <v>70</v>
      </c>
      <c r="D52" s="90"/>
      <c r="E52" s="90"/>
      <c r="F52" s="92"/>
      <c r="G52" s="92"/>
      <c r="H52" s="92"/>
      <c r="I52" s="92">
        <v>24</v>
      </c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>
        <f t="shared" si="7"/>
        <v>24</v>
      </c>
      <c r="AA52" s="120">
        <f t="shared" ref="AA52:AA61" si="8">ROUND(SUMPRODUCT($F$7:$Y$7,F52:Y52),0)</f>
        <v>2978</v>
      </c>
    </row>
    <row r="53" spans="1:27" x14ac:dyDescent="0.2">
      <c r="A53" s="94"/>
      <c r="B53" s="90">
        <v>6.2</v>
      </c>
      <c r="C53" s="90" t="s">
        <v>93</v>
      </c>
      <c r="D53" s="90"/>
      <c r="E53" s="90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>
        <f t="shared" si="7"/>
        <v>0</v>
      </c>
      <c r="AA53" s="120">
        <f t="shared" si="8"/>
        <v>0</v>
      </c>
    </row>
    <row r="54" spans="1:27" x14ac:dyDescent="0.2">
      <c r="A54" s="94"/>
      <c r="B54" s="90"/>
      <c r="C54" s="90" t="s">
        <v>106</v>
      </c>
      <c r="D54" s="90"/>
      <c r="E54" s="90" t="s">
        <v>114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>
        <f t="shared" si="7"/>
        <v>0</v>
      </c>
      <c r="AA54" s="120">
        <f t="shared" si="8"/>
        <v>0</v>
      </c>
    </row>
    <row r="55" spans="1:27" x14ac:dyDescent="0.2">
      <c r="A55" s="94"/>
      <c r="B55" s="90"/>
      <c r="C55" s="90" t="s">
        <v>107</v>
      </c>
      <c r="D55" s="90"/>
      <c r="E55" s="90" t="s">
        <v>115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>
        <f t="shared" si="7"/>
        <v>0</v>
      </c>
      <c r="AA55" s="120">
        <f t="shared" si="8"/>
        <v>0</v>
      </c>
    </row>
    <row r="56" spans="1:27" x14ac:dyDescent="0.2">
      <c r="A56" s="94"/>
      <c r="B56" s="90"/>
      <c r="C56" s="90" t="s">
        <v>108</v>
      </c>
      <c r="D56" s="90"/>
      <c r="E56" s="90" t="s">
        <v>116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>
        <f t="shared" si="7"/>
        <v>0</v>
      </c>
      <c r="AA56" s="120">
        <f t="shared" si="8"/>
        <v>0</v>
      </c>
    </row>
    <row r="57" spans="1:27" x14ac:dyDescent="0.2">
      <c r="A57" s="94"/>
      <c r="B57" s="90"/>
      <c r="C57" s="90" t="s">
        <v>109</v>
      </c>
      <c r="D57" s="90"/>
      <c r="E57" s="90" t="s">
        <v>118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>
        <f t="shared" si="7"/>
        <v>0</v>
      </c>
      <c r="AA57" s="120">
        <f t="shared" si="8"/>
        <v>0</v>
      </c>
    </row>
    <row r="58" spans="1:27" x14ac:dyDescent="0.2">
      <c r="A58" s="94"/>
      <c r="B58" s="90"/>
      <c r="C58" s="90" t="s">
        <v>110</v>
      </c>
      <c r="D58" s="90"/>
      <c r="E58" s="90" t="s">
        <v>117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>
        <f t="shared" si="7"/>
        <v>0</v>
      </c>
      <c r="AA58" s="120">
        <f t="shared" si="8"/>
        <v>0</v>
      </c>
    </row>
    <row r="59" spans="1:27" x14ac:dyDescent="0.2">
      <c r="A59" s="94"/>
      <c r="B59" s="90"/>
      <c r="C59" s="90" t="s">
        <v>111</v>
      </c>
      <c r="D59" s="90"/>
      <c r="E59" s="90" t="s">
        <v>119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>
        <f t="shared" si="7"/>
        <v>0</v>
      </c>
      <c r="AA59" s="120">
        <f t="shared" si="8"/>
        <v>0</v>
      </c>
    </row>
    <row r="60" spans="1:27" x14ac:dyDescent="0.2">
      <c r="A60" s="94"/>
      <c r="B60" s="90"/>
      <c r="C60" s="90" t="s">
        <v>112</v>
      </c>
      <c r="D60" s="90"/>
      <c r="E60" s="90" t="s">
        <v>120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>
        <f t="shared" si="7"/>
        <v>0</v>
      </c>
      <c r="AA60" s="120">
        <f t="shared" si="8"/>
        <v>0</v>
      </c>
    </row>
    <row r="61" spans="1:27" x14ac:dyDescent="0.2">
      <c r="A61" s="94"/>
      <c r="B61" s="90"/>
      <c r="C61" s="90" t="s">
        <v>113</v>
      </c>
      <c r="D61" s="90"/>
      <c r="E61" s="90" t="s">
        <v>121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>
        <f t="shared" si="7"/>
        <v>0</v>
      </c>
      <c r="AA61" s="120">
        <f t="shared" si="8"/>
        <v>0</v>
      </c>
    </row>
    <row r="62" spans="1:27" x14ac:dyDescent="0.2">
      <c r="A62" s="84" t="s">
        <v>147</v>
      </c>
      <c r="B62" s="85" t="s">
        <v>94</v>
      </c>
      <c r="C62" s="86"/>
      <c r="D62" s="86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8">
        <f>SUM(Z63:Z65)</f>
        <v>0</v>
      </c>
      <c r="AA62" s="119">
        <f>SUM(AA63:AA65)</f>
        <v>0</v>
      </c>
    </row>
    <row r="63" spans="1:27" x14ac:dyDescent="0.2">
      <c r="A63" s="89"/>
      <c r="B63" s="90">
        <v>7.1</v>
      </c>
      <c r="C63" s="90" t="s">
        <v>71</v>
      </c>
      <c r="D63" s="90"/>
      <c r="E63" s="90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>
        <f t="shared" si="7"/>
        <v>0</v>
      </c>
      <c r="AA63" s="120">
        <f t="shared" ref="AA63:AA65" si="9">ROUND(SUMPRODUCT($F$7:$Y$7,F63:Y63),0)</f>
        <v>0</v>
      </c>
    </row>
    <row r="64" spans="1:27" x14ac:dyDescent="0.2">
      <c r="A64" s="94"/>
      <c r="B64" s="90">
        <v>7.2</v>
      </c>
      <c r="C64" s="90" t="s">
        <v>72</v>
      </c>
      <c r="D64" s="90"/>
      <c r="E64" s="90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>
        <f t="shared" si="7"/>
        <v>0</v>
      </c>
      <c r="AA64" s="120">
        <f t="shared" si="9"/>
        <v>0</v>
      </c>
    </row>
    <row r="65" spans="1:28" x14ac:dyDescent="0.2">
      <c r="A65" s="94"/>
      <c r="B65" s="90">
        <v>7.3</v>
      </c>
      <c r="C65" s="90" t="s">
        <v>73</v>
      </c>
      <c r="D65" s="90"/>
      <c r="E65" s="90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>
        <f t="shared" si="7"/>
        <v>0</v>
      </c>
      <c r="AA65" s="120">
        <f t="shared" si="9"/>
        <v>0</v>
      </c>
    </row>
    <row r="66" spans="1:28" x14ac:dyDescent="0.2">
      <c r="A66" s="84" t="s">
        <v>148</v>
      </c>
      <c r="B66" s="85" t="s">
        <v>95</v>
      </c>
      <c r="C66" s="86"/>
      <c r="D66" s="86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8">
        <f>SUM(Z67:Z76)</f>
        <v>249</v>
      </c>
      <c r="AA66" s="119">
        <f>SUM(AA67:AA76)</f>
        <v>31186</v>
      </c>
    </row>
    <row r="67" spans="1:28" x14ac:dyDescent="0.2">
      <c r="A67" s="89"/>
      <c r="B67" s="90">
        <v>8.1</v>
      </c>
      <c r="C67" s="90" t="s">
        <v>74</v>
      </c>
      <c r="D67" s="90"/>
      <c r="E67" s="90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>
        <f t="shared" si="7"/>
        <v>0</v>
      </c>
      <c r="AA67" s="120">
        <f t="shared" ref="AA67:AA78" si="10">ROUND(SUMPRODUCT($F$7:$Y$7,F67:Y67),0)</f>
        <v>0</v>
      </c>
    </row>
    <row r="68" spans="1:28" x14ac:dyDescent="0.2">
      <c r="A68" s="94"/>
      <c r="B68" s="90">
        <v>8.1999999999999993</v>
      </c>
      <c r="C68" s="90" t="s">
        <v>75</v>
      </c>
      <c r="D68" s="90"/>
      <c r="E68" s="90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120">
        <f t="shared" si="10"/>
        <v>0</v>
      </c>
    </row>
    <row r="69" spans="1:28" x14ac:dyDescent="0.2">
      <c r="A69" s="94"/>
      <c r="B69" s="90"/>
      <c r="C69" s="95" t="s">
        <v>135</v>
      </c>
      <c r="D69" s="90"/>
      <c r="E69" s="90" t="s">
        <v>76</v>
      </c>
      <c r="F69" s="92"/>
      <c r="G69" s="92">
        <v>4</v>
      </c>
      <c r="H69" s="92"/>
      <c r="I69" s="92">
        <v>32</v>
      </c>
      <c r="J69" s="92">
        <v>4</v>
      </c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142">
        <f t="shared" si="7"/>
        <v>40</v>
      </c>
      <c r="AA69" s="120">
        <f t="shared" si="10"/>
        <v>5196</v>
      </c>
    </row>
    <row r="70" spans="1:28" x14ac:dyDescent="0.2">
      <c r="A70" s="94"/>
      <c r="B70" s="90"/>
      <c r="C70" s="95" t="s">
        <v>136</v>
      </c>
      <c r="D70" s="90"/>
      <c r="E70" s="90" t="s">
        <v>77</v>
      </c>
      <c r="F70" s="92"/>
      <c r="G70" s="92">
        <v>1</v>
      </c>
      <c r="H70" s="92"/>
      <c r="I70" s="92">
        <v>8</v>
      </c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142">
        <f t="shared" si="7"/>
        <v>9</v>
      </c>
      <c r="AA70" s="120">
        <f t="shared" si="10"/>
        <v>1160</v>
      </c>
    </row>
    <row r="71" spans="1:28" x14ac:dyDescent="0.2">
      <c r="A71" s="94"/>
      <c r="B71" s="90"/>
      <c r="C71" s="95" t="s">
        <v>137</v>
      </c>
      <c r="D71" s="90"/>
      <c r="E71" s="90" t="s">
        <v>78</v>
      </c>
      <c r="F71" s="92"/>
      <c r="G71" s="92">
        <v>4</v>
      </c>
      <c r="H71" s="92"/>
      <c r="I71" s="92">
        <v>16</v>
      </c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142">
        <f t="shared" si="7"/>
        <v>20</v>
      </c>
      <c r="AA71" s="120">
        <f t="shared" si="10"/>
        <v>2654</v>
      </c>
    </row>
    <row r="72" spans="1:28" x14ac:dyDescent="0.2">
      <c r="A72" s="94"/>
      <c r="B72" s="90"/>
      <c r="C72" s="95" t="s">
        <v>138</v>
      </c>
      <c r="D72" s="90"/>
      <c r="E72" s="90" t="s">
        <v>79</v>
      </c>
      <c r="F72" s="92"/>
      <c r="G72" s="92">
        <v>10</v>
      </c>
      <c r="H72" s="92"/>
      <c r="I72" s="92">
        <v>60</v>
      </c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142">
        <f t="shared" si="7"/>
        <v>70</v>
      </c>
      <c r="AA72" s="120">
        <f t="shared" si="10"/>
        <v>9117</v>
      </c>
    </row>
    <row r="73" spans="1:28" s="141" customFormat="1" x14ac:dyDescent="0.2">
      <c r="A73" s="152"/>
      <c r="B73" s="95">
        <v>8.3000000000000007</v>
      </c>
      <c r="C73" s="95" t="s">
        <v>276</v>
      </c>
      <c r="D73" s="95"/>
      <c r="E73" s="95"/>
      <c r="F73" s="142"/>
      <c r="G73" s="142"/>
      <c r="H73" s="142"/>
      <c r="I73" s="142"/>
      <c r="J73" s="142"/>
      <c r="K73" s="142"/>
      <c r="L73" s="142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42">
        <f t="shared" si="7"/>
        <v>0</v>
      </c>
      <c r="AA73" s="120">
        <f t="shared" ref="AA73:AA76" si="11">ROUND(SUMPRODUCT($F$7:$Y$7,F73:Y73),0)</f>
        <v>0</v>
      </c>
      <c r="AB73" s="113"/>
    </row>
    <row r="74" spans="1:28" s="141" customFormat="1" x14ac:dyDescent="0.2">
      <c r="A74" s="152"/>
      <c r="B74" s="95"/>
      <c r="C74" s="95" t="s">
        <v>277</v>
      </c>
      <c r="D74" s="95"/>
      <c r="E74" s="95" t="s">
        <v>278</v>
      </c>
      <c r="F74" s="142"/>
      <c r="G74" s="142">
        <v>4</v>
      </c>
      <c r="H74" s="142"/>
      <c r="I74" s="142">
        <v>72</v>
      </c>
      <c r="J74" s="142"/>
      <c r="K74" s="142">
        <v>24</v>
      </c>
      <c r="L74" s="142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42">
        <f t="shared" si="7"/>
        <v>100</v>
      </c>
      <c r="AA74" s="120">
        <f t="shared" si="11"/>
        <v>11818</v>
      </c>
      <c r="AB74" s="113"/>
    </row>
    <row r="75" spans="1:28" s="141" customFormat="1" x14ac:dyDescent="0.2">
      <c r="A75" s="152"/>
      <c r="B75" s="95"/>
      <c r="C75" s="95" t="s">
        <v>279</v>
      </c>
      <c r="D75" s="95"/>
      <c r="E75" s="95" t="s">
        <v>280</v>
      </c>
      <c r="F75" s="142"/>
      <c r="G75" s="142"/>
      <c r="H75" s="142"/>
      <c r="I75" s="142">
        <v>10</v>
      </c>
      <c r="J75" s="142"/>
      <c r="K75" s="142"/>
      <c r="L75" s="142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42">
        <f t="shared" si="7"/>
        <v>10</v>
      </c>
      <c r="AA75" s="120">
        <f t="shared" si="11"/>
        <v>1241</v>
      </c>
      <c r="AB75" s="113"/>
    </row>
    <row r="76" spans="1:28" s="141" customFormat="1" x14ac:dyDescent="0.2">
      <c r="A76" s="152"/>
      <c r="B76" s="95"/>
      <c r="C76" s="95" t="s">
        <v>281</v>
      </c>
      <c r="D76" s="95"/>
      <c r="E76" s="95" t="s">
        <v>282</v>
      </c>
      <c r="F76" s="142"/>
      <c r="G76" s="142"/>
      <c r="H76" s="142"/>
      <c r="I76" s="142"/>
      <c r="J76" s="142"/>
      <c r="K76" s="142"/>
      <c r="L76" s="142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42">
        <f t="shared" si="7"/>
        <v>0</v>
      </c>
      <c r="AA76" s="120">
        <f t="shared" si="11"/>
        <v>0</v>
      </c>
      <c r="AB76" s="113"/>
    </row>
    <row r="77" spans="1:28" s="113" customFormat="1" x14ac:dyDescent="0.2">
      <c r="A77" s="160" t="s">
        <v>149</v>
      </c>
      <c r="B77" s="161" t="s">
        <v>80</v>
      </c>
      <c r="C77" s="95"/>
      <c r="D77" s="95"/>
      <c r="E77" s="95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42">
        <f t="shared" si="7"/>
        <v>0</v>
      </c>
      <c r="AA77" s="162">
        <f>SUM(AA78)</f>
        <v>0</v>
      </c>
    </row>
    <row r="78" spans="1:28" s="113" customFormat="1" x14ac:dyDescent="0.2">
      <c r="A78" s="112"/>
      <c r="B78" s="95">
        <v>9.1</v>
      </c>
      <c r="C78" s="95" t="s">
        <v>81</v>
      </c>
      <c r="D78" s="95"/>
      <c r="E78" s="95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42">
        <f t="shared" si="7"/>
        <v>0</v>
      </c>
      <c r="AA78" s="155">
        <f t="shared" si="10"/>
        <v>0</v>
      </c>
    </row>
    <row r="79" spans="1:28" ht="16.5" thickBot="1" x14ac:dyDescent="0.3">
      <c r="A79" s="97"/>
      <c r="B79" s="98"/>
      <c r="C79" s="98"/>
      <c r="D79" s="98"/>
      <c r="E79" s="99" t="s">
        <v>30</v>
      </c>
      <c r="F79" s="100">
        <f t="shared" ref="F79:R79" si="12">SUM(F10:F78)</f>
        <v>1</v>
      </c>
      <c r="G79" s="100">
        <f t="shared" si="12"/>
        <v>51</v>
      </c>
      <c r="H79" s="100">
        <f t="shared" si="12"/>
        <v>0</v>
      </c>
      <c r="I79" s="100">
        <f>SUM(I10:I78)</f>
        <v>222</v>
      </c>
      <c r="J79" s="100">
        <f t="shared" si="12"/>
        <v>4</v>
      </c>
      <c r="K79" s="100">
        <f t="shared" si="12"/>
        <v>24</v>
      </c>
      <c r="L79" s="100">
        <f t="shared" si="12"/>
        <v>12</v>
      </c>
      <c r="M79" s="100">
        <f t="shared" si="12"/>
        <v>0</v>
      </c>
      <c r="N79" s="100">
        <f t="shared" si="12"/>
        <v>0</v>
      </c>
      <c r="O79" s="100">
        <f t="shared" si="12"/>
        <v>0</v>
      </c>
      <c r="P79" s="100">
        <f t="shared" si="12"/>
        <v>0</v>
      </c>
      <c r="Q79" s="100">
        <f t="shared" si="12"/>
        <v>0</v>
      </c>
      <c r="R79" s="100">
        <f t="shared" si="12"/>
        <v>0</v>
      </c>
      <c r="S79" s="100">
        <f>SUM(S10:S78)</f>
        <v>0</v>
      </c>
      <c r="T79" s="100">
        <f t="shared" ref="T79:Y79" si="13">SUM(T10:T78)</f>
        <v>0</v>
      </c>
      <c r="U79" s="100">
        <f t="shared" si="13"/>
        <v>0</v>
      </c>
      <c r="V79" s="100">
        <f t="shared" si="13"/>
        <v>0</v>
      </c>
      <c r="W79" s="100">
        <f t="shared" si="13"/>
        <v>0</v>
      </c>
      <c r="X79" s="100">
        <f t="shared" si="13"/>
        <v>0</v>
      </c>
      <c r="Y79" s="100">
        <f t="shared" si="13"/>
        <v>0</v>
      </c>
      <c r="Z79" s="100">
        <f>+Z10+Z24+Z35+Z41+Z46+Z51+Z62+Z66+Z77</f>
        <v>314</v>
      </c>
      <c r="AA79" s="121">
        <f>SUM(AA77,AA66,AA62,AA51,AA46,AA41,AA35,AA24,AA10)</f>
        <v>40020</v>
      </c>
    </row>
  </sheetData>
  <mergeCells count="1">
    <mergeCell ref="A5:O5"/>
  </mergeCells>
  <pageMargins left="0.7" right="0.7" top="0.5" bottom="0.5" header="0.05" footer="0.05"/>
  <pageSetup paperSize="3" scale="66" orientation="landscape" r:id="rId1"/>
  <headerFooter>
    <oddFooter>&amp;L&amp;D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59"/>
  <sheetViews>
    <sheetView zoomScale="75" zoomScaleNormal="75" workbookViewId="0">
      <selection activeCell="C6" sqref="C6:J6"/>
    </sheetView>
  </sheetViews>
  <sheetFormatPr defaultRowHeight="14.25" x14ac:dyDescent="0.2"/>
  <cols>
    <col min="2" max="2" width="8.75" style="103"/>
    <col min="3" max="3" width="19.125" customWidth="1"/>
    <col min="4" max="4" width="16.75" customWidth="1"/>
    <col min="5" max="5" width="12" customWidth="1"/>
    <col min="7" max="7" width="6.75" customWidth="1"/>
    <col min="9" max="9" width="7.5" customWidth="1"/>
    <col min="10" max="10" width="13.25" customWidth="1"/>
    <col min="11" max="11" width="8.75" customWidth="1"/>
    <col min="12" max="13" width="8.75" hidden="1" customWidth="1"/>
    <col min="14" max="14" width="9.75" hidden="1" customWidth="1"/>
    <col min="15" max="15" width="8.75" hidden="1" customWidth="1"/>
    <col min="16" max="16" width="10.5" hidden="1" customWidth="1"/>
  </cols>
  <sheetData>
    <row r="3" spans="2:16" ht="18" x14ac:dyDescent="0.25">
      <c r="C3" s="229" t="str">
        <f>'EST COST (Sub-4)'!C3</f>
        <v>Agreement Number</v>
      </c>
      <c r="D3" s="229"/>
      <c r="E3" s="229"/>
      <c r="F3" s="229"/>
      <c r="G3" s="229"/>
      <c r="H3" s="229"/>
      <c r="I3" s="229"/>
      <c r="J3" s="229"/>
    </row>
    <row r="4" spans="2:16" ht="18" x14ac:dyDescent="0.25">
      <c r="C4" s="229" t="str">
        <f>'EST COST (Sub-4)'!C4</f>
        <v>Project Name</v>
      </c>
      <c r="D4" s="229"/>
      <c r="E4" s="229"/>
      <c r="F4" s="229"/>
      <c r="G4" s="229"/>
      <c r="H4" s="229"/>
      <c r="I4" s="229"/>
      <c r="J4" s="229"/>
    </row>
    <row r="5" spans="2:16" ht="18" x14ac:dyDescent="0.25">
      <c r="C5" s="228" t="s">
        <v>352</v>
      </c>
      <c r="D5" s="228"/>
      <c r="E5" s="228"/>
      <c r="F5" s="228"/>
      <c r="G5" s="228"/>
      <c r="H5" s="228"/>
      <c r="I5" s="228"/>
      <c r="J5" s="228"/>
    </row>
    <row r="6" spans="2:16" ht="18" x14ac:dyDescent="0.25">
      <c r="C6" s="229" t="s">
        <v>8</v>
      </c>
      <c r="D6" s="229"/>
      <c r="E6" s="229"/>
      <c r="F6" s="229"/>
      <c r="G6" s="229"/>
      <c r="H6" s="229"/>
      <c r="I6" s="229"/>
      <c r="J6" s="229"/>
    </row>
    <row r="7" spans="2:16" x14ac:dyDescent="0.2">
      <c r="C7" s="11"/>
      <c r="D7" s="11"/>
      <c r="E7" s="11"/>
      <c r="F7" s="11"/>
      <c r="G7" s="11"/>
      <c r="H7" s="11"/>
      <c r="I7" s="11"/>
      <c r="J7" s="12"/>
    </row>
    <row r="8" spans="2:16" ht="15" x14ac:dyDescent="0.25">
      <c r="C8" s="13" t="s">
        <v>353</v>
      </c>
      <c r="D8" s="11"/>
      <c r="E8" s="11"/>
      <c r="F8" s="11"/>
      <c r="G8" s="11"/>
      <c r="H8" s="11"/>
      <c r="I8" s="11"/>
      <c r="J8" s="12"/>
    </row>
    <row r="9" spans="2:16" ht="15" x14ac:dyDescent="0.25">
      <c r="C9" s="14"/>
      <c r="D9" s="15"/>
      <c r="E9" s="15"/>
      <c r="F9" s="15"/>
      <c r="G9" s="15"/>
      <c r="H9" s="15"/>
      <c r="I9" s="15"/>
      <c r="J9" s="16"/>
    </row>
    <row r="10" spans="2:16" ht="15" x14ac:dyDescent="0.25">
      <c r="B10" s="110"/>
      <c r="C10" s="57" t="s">
        <v>1</v>
      </c>
      <c r="D10" s="57" t="s">
        <v>208</v>
      </c>
      <c r="E10" s="57" t="s">
        <v>195</v>
      </c>
      <c r="F10" s="58" t="s">
        <v>10</v>
      </c>
      <c r="G10" s="58" t="s">
        <v>11</v>
      </c>
      <c r="H10" s="59" t="s">
        <v>12</v>
      </c>
      <c r="I10" s="165" t="s">
        <v>13</v>
      </c>
      <c r="J10" s="166" t="s">
        <v>14</v>
      </c>
      <c r="M10" t="s">
        <v>287</v>
      </c>
      <c r="N10" t="s">
        <v>288</v>
      </c>
      <c r="O10" t="s">
        <v>289</v>
      </c>
      <c r="P10" t="s">
        <v>290</v>
      </c>
    </row>
    <row r="11" spans="2:16" x14ac:dyDescent="0.2">
      <c r="C11" s="61" t="s">
        <v>150</v>
      </c>
      <c r="D11" s="60" t="s">
        <v>243</v>
      </c>
      <c r="E11" s="60"/>
      <c r="F11" s="113">
        <f>'EST HRS (Sub-5)'!$F$79</f>
        <v>1</v>
      </c>
      <c r="G11" s="60"/>
      <c r="H11" s="209">
        <v>58</v>
      </c>
      <c r="I11" s="170"/>
      <c r="J11" s="169">
        <f>F11*H11</f>
        <v>58</v>
      </c>
      <c r="M11" s="122">
        <f>H11</f>
        <v>58</v>
      </c>
      <c r="N11" s="122">
        <f>H11*$D$37</f>
        <v>92.811599999999999</v>
      </c>
      <c r="O11" s="122">
        <f>H11*$D$38</f>
        <v>16.529999999999998</v>
      </c>
      <c r="P11" s="122">
        <f>SUM(M11:O11)</f>
        <v>167.3416</v>
      </c>
    </row>
    <row r="12" spans="2:16" x14ac:dyDescent="0.2">
      <c r="C12" s="61" t="s">
        <v>246</v>
      </c>
      <c r="D12" s="60" t="s">
        <v>244</v>
      </c>
      <c r="E12" s="60"/>
      <c r="F12" s="113">
        <f>'EST HRS (Sub-5)'!$G$79</f>
        <v>51</v>
      </c>
      <c r="G12" s="60"/>
      <c r="H12" s="209">
        <v>58</v>
      </c>
      <c r="I12" s="170"/>
      <c r="J12" s="169">
        <f t="shared" ref="J12:J30" si="0">F12*H12</f>
        <v>2958</v>
      </c>
      <c r="M12" s="122">
        <f t="shared" ref="M12:M30" si="1">H12</f>
        <v>58</v>
      </c>
      <c r="N12" s="122">
        <f t="shared" ref="N12:N30" si="2">H12*$D$37</f>
        <v>92.811599999999999</v>
      </c>
      <c r="O12" s="122">
        <f t="shared" ref="O12:O30" si="3">H12*$D$38</f>
        <v>16.529999999999998</v>
      </c>
      <c r="P12" s="122">
        <f t="shared" ref="P12:P30" si="4">SUM(M12:O12)</f>
        <v>167.3416</v>
      </c>
    </row>
    <row r="13" spans="2:16" x14ac:dyDescent="0.2">
      <c r="C13" s="61" t="s">
        <v>157</v>
      </c>
      <c r="D13" s="60" t="s">
        <v>245</v>
      </c>
      <c r="E13" s="60"/>
      <c r="F13" s="113">
        <f>'EST HRS (Sub-5)'!$H$79</f>
        <v>0</v>
      </c>
      <c r="G13" s="60"/>
      <c r="H13" s="209">
        <v>55</v>
      </c>
      <c r="I13" s="170"/>
      <c r="J13" s="169">
        <f t="shared" si="0"/>
        <v>0</v>
      </c>
      <c r="M13" s="122">
        <f t="shared" si="1"/>
        <v>55</v>
      </c>
      <c r="N13" s="122">
        <f t="shared" si="2"/>
        <v>88.01100000000001</v>
      </c>
      <c r="O13" s="122">
        <f t="shared" si="3"/>
        <v>15.674999999999999</v>
      </c>
      <c r="P13" s="122">
        <f t="shared" si="4"/>
        <v>158.68600000000004</v>
      </c>
    </row>
    <row r="14" spans="2:16" x14ac:dyDescent="0.2">
      <c r="C14" s="61" t="s">
        <v>247</v>
      </c>
      <c r="D14" s="60" t="s">
        <v>248</v>
      </c>
      <c r="E14" s="60"/>
      <c r="F14" s="113">
        <f>'EST HRS (Sub-5)'!$I$79</f>
        <v>222</v>
      </c>
      <c r="G14" s="60"/>
      <c r="H14" s="209">
        <v>43</v>
      </c>
      <c r="I14" s="170"/>
      <c r="J14" s="169">
        <f t="shared" si="0"/>
        <v>9546</v>
      </c>
      <c r="M14" s="122">
        <f t="shared" si="1"/>
        <v>43</v>
      </c>
      <c r="N14" s="122">
        <f t="shared" si="2"/>
        <v>68.808599999999998</v>
      </c>
      <c r="O14" s="122">
        <f t="shared" si="3"/>
        <v>12.254999999999999</v>
      </c>
      <c r="P14" s="122">
        <f t="shared" si="4"/>
        <v>124.06359999999999</v>
      </c>
    </row>
    <row r="15" spans="2:16" x14ac:dyDescent="0.2">
      <c r="C15" s="61" t="s">
        <v>249</v>
      </c>
      <c r="D15" s="61" t="s">
        <v>156</v>
      </c>
      <c r="E15" s="60"/>
      <c r="F15" s="113">
        <f>'EST HRS (Sub-5)'!$J$79</f>
        <v>4</v>
      </c>
      <c r="G15" s="60"/>
      <c r="H15" s="209">
        <v>48.25</v>
      </c>
      <c r="I15" s="170"/>
      <c r="J15" s="169">
        <f t="shared" si="0"/>
        <v>193</v>
      </c>
      <c r="M15" s="122">
        <f t="shared" si="1"/>
        <v>48.25</v>
      </c>
      <c r="N15" s="122">
        <f t="shared" si="2"/>
        <v>77.209649999999996</v>
      </c>
      <c r="O15" s="122">
        <f t="shared" si="3"/>
        <v>13.751249999999999</v>
      </c>
      <c r="P15" s="122">
        <f t="shared" si="4"/>
        <v>139.21089999999998</v>
      </c>
    </row>
    <row r="16" spans="2:16" x14ac:dyDescent="0.2">
      <c r="C16" s="61" t="s">
        <v>250</v>
      </c>
      <c r="D16" s="61" t="s">
        <v>155</v>
      </c>
      <c r="E16" s="60"/>
      <c r="F16" s="113">
        <f>'EST HRS (Sub-5)'!$K$79</f>
        <v>24</v>
      </c>
      <c r="G16" s="60"/>
      <c r="H16" s="209">
        <v>32</v>
      </c>
      <c r="I16" s="170"/>
      <c r="J16" s="169">
        <f t="shared" si="0"/>
        <v>768</v>
      </c>
      <c r="M16" s="122">
        <f t="shared" si="1"/>
        <v>32</v>
      </c>
      <c r="N16" s="122">
        <f t="shared" si="2"/>
        <v>51.206400000000002</v>
      </c>
      <c r="O16" s="122">
        <f t="shared" si="3"/>
        <v>9.1199999999999992</v>
      </c>
      <c r="P16" s="122">
        <f t="shared" si="4"/>
        <v>92.326400000000007</v>
      </c>
    </row>
    <row r="17" spans="3:16" x14ac:dyDescent="0.2">
      <c r="C17" s="61" t="s">
        <v>202</v>
      </c>
      <c r="D17" s="60" t="s">
        <v>251</v>
      </c>
      <c r="E17" s="60"/>
      <c r="F17" s="113">
        <f>'EST HRS (Sub-5)'!$L$79</f>
        <v>12</v>
      </c>
      <c r="G17" s="60"/>
      <c r="H17" s="209">
        <v>29</v>
      </c>
      <c r="I17" s="170"/>
      <c r="J17" s="169">
        <f t="shared" si="0"/>
        <v>348</v>
      </c>
      <c r="M17" s="122">
        <f t="shared" si="1"/>
        <v>29</v>
      </c>
      <c r="N17" s="122">
        <f t="shared" si="2"/>
        <v>46.405799999999999</v>
      </c>
      <c r="O17" s="122">
        <f t="shared" si="3"/>
        <v>8.2649999999999988</v>
      </c>
      <c r="P17" s="122">
        <f t="shared" si="4"/>
        <v>83.6708</v>
      </c>
    </row>
    <row r="18" spans="3:16" x14ac:dyDescent="0.2">
      <c r="C18" s="61"/>
      <c r="D18" s="60"/>
      <c r="E18" s="60"/>
      <c r="F18" s="113">
        <f>'EST HRS (Sub-5)'!$M$79</f>
        <v>0</v>
      </c>
      <c r="G18" s="60"/>
      <c r="H18" s="209"/>
      <c r="I18" s="170"/>
      <c r="J18" s="169">
        <f t="shared" si="0"/>
        <v>0</v>
      </c>
      <c r="M18" s="122">
        <f t="shared" si="1"/>
        <v>0</v>
      </c>
      <c r="N18" s="122">
        <f t="shared" si="2"/>
        <v>0</v>
      </c>
      <c r="O18" s="122">
        <f t="shared" si="3"/>
        <v>0</v>
      </c>
      <c r="P18" s="122">
        <f t="shared" si="4"/>
        <v>0</v>
      </c>
    </row>
    <row r="19" spans="3:16" hidden="1" x14ac:dyDescent="0.2">
      <c r="C19" s="61"/>
      <c r="D19" s="60"/>
      <c r="E19" s="60"/>
      <c r="F19" s="113">
        <f>'EST HRS (Sub-5)'!$N$79</f>
        <v>0</v>
      </c>
      <c r="G19" s="60"/>
      <c r="H19" s="169"/>
      <c r="I19" s="170"/>
      <c r="J19" s="169">
        <f t="shared" si="0"/>
        <v>0</v>
      </c>
      <c r="M19" s="122">
        <f t="shared" si="1"/>
        <v>0</v>
      </c>
      <c r="N19" s="122">
        <f t="shared" si="2"/>
        <v>0</v>
      </c>
      <c r="O19" s="122">
        <f t="shared" si="3"/>
        <v>0</v>
      </c>
      <c r="P19" s="122">
        <f t="shared" si="4"/>
        <v>0</v>
      </c>
    </row>
    <row r="20" spans="3:16" hidden="1" x14ac:dyDescent="0.2">
      <c r="C20" s="61"/>
      <c r="D20" s="60"/>
      <c r="E20" s="60"/>
      <c r="F20" s="113">
        <f>'EST HRS (Sub-5)'!$O$79</f>
        <v>0</v>
      </c>
      <c r="G20" s="60"/>
      <c r="H20" s="169"/>
      <c r="I20" s="170"/>
      <c r="J20" s="169">
        <f t="shared" si="0"/>
        <v>0</v>
      </c>
      <c r="M20" s="122">
        <f t="shared" si="1"/>
        <v>0</v>
      </c>
      <c r="N20" s="122">
        <f t="shared" si="2"/>
        <v>0</v>
      </c>
      <c r="O20" s="122">
        <f t="shared" si="3"/>
        <v>0</v>
      </c>
      <c r="P20" s="122">
        <f t="shared" si="4"/>
        <v>0</v>
      </c>
    </row>
    <row r="21" spans="3:16" hidden="1" x14ac:dyDescent="0.2">
      <c r="C21" s="61"/>
      <c r="D21" s="60"/>
      <c r="E21" s="60"/>
      <c r="F21" s="113">
        <f>'EST HRS (Sub-5)'!$P$79</f>
        <v>0</v>
      </c>
      <c r="G21" s="60"/>
      <c r="H21" s="169"/>
      <c r="I21" s="170"/>
      <c r="J21" s="169">
        <f t="shared" si="0"/>
        <v>0</v>
      </c>
      <c r="M21" s="122">
        <f t="shared" si="1"/>
        <v>0</v>
      </c>
      <c r="N21" s="122">
        <f t="shared" si="2"/>
        <v>0</v>
      </c>
      <c r="O21" s="122">
        <f t="shared" si="3"/>
        <v>0</v>
      </c>
      <c r="P21" s="122">
        <f t="shared" si="4"/>
        <v>0</v>
      </c>
    </row>
    <row r="22" spans="3:16" hidden="1" x14ac:dyDescent="0.2">
      <c r="C22" s="61"/>
      <c r="D22" s="60"/>
      <c r="E22" s="60"/>
      <c r="F22" s="113">
        <f>'EST HRS (Sub-5)'!$Q$79</f>
        <v>0</v>
      </c>
      <c r="G22" s="60"/>
      <c r="H22" s="169"/>
      <c r="I22" s="170"/>
      <c r="J22" s="169">
        <f t="shared" si="0"/>
        <v>0</v>
      </c>
      <c r="M22" s="122">
        <f t="shared" si="1"/>
        <v>0</v>
      </c>
      <c r="N22" s="122">
        <f t="shared" si="2"/>
        <v>0</v>
      </c>
      <c r="O22" s="122">
        <f t="shared" si="3"/>
        <v>0</v>
      </c>
      <c r="P22" s="122">
        <f t="shared" si="4"/>
        <v>0</v>
      </c>
    </row>
    <row r="23" spans="3:16" hidden="1" x14ac:dyDescent="0.2">
      <c r="C23" s="61"/>
      <c r="D23" s="60"/>
      <c r="E23" s="60"/>
      <c r="F23" s="113">
        <f>'EST HRS (Sub-5)'!$R$79</f>
        <v>0</v>
      </c>
      <c r="G23" s="60"/>
      <c r="H23" s="169"/>
      <c r="I23" s="170"/>
      <c r="J23" s="169">
        <f t="shared" si="0"/>
        <v>0</v>
      </c>
      <c r="M23" s="122">
        <f t="shared" si="1"/>
        <v>0</v>
      </c>
      <c r="N23" s="122">
        <f t="shared" si="2"/>
        <v>0</v>
      </c>
      <c r="O23" s="122">
        <f t="shared" si="3"/>
        <v>0</v>
      </c>
      <c r="P23" s="122">
        <f t="shared" si="4"/>
        <v>0</v>
      </c>
    </row>
    <row r="24" spans="3:16" hidden="1" x14ac:dyDescent="0.2">
      <c r="C24" s="61"/>
      <c r="D24" s="60"/>
      <c r="E24" s="60"/>
      <c r="F24" s="113">
        <f>'EST HRS (Sub-5)'!$S$79</f>
        <v>0</v>
      </c>
      <c r="G24" s="60"/>
      <c r="H24" s="169"/>
      <c r="I24" s="170"/>
      <c r="J24" s="169">
        <f t="shared" si="0"/>
        <v>0</v>
      </c>
      <c r="M24" s="122">
        <f t="shared" si="1"/>
        <v>0</v>
      </c>
      <c r="N24" s="122">
        <f t="shared" si="2"/>
        <v>0</v>
      </c>
      <c r="O24" s="122">
        <f t="shared" si="3"/>
        <v>0</v>
      </c>
      <c r="P24" s="122">
        <f t="shared" si="4"/>
        <v>0</v>
      </c>
    </row>
    <row r="25" spans="3:16" hidden="1" x14ac:dyDescent="0.2">
      <c r="C25" s="61"/>
      <c r="D25" s="60"/>
      <c r="E25" s="60"/>
      <c r="F25" s="113">
        <f>'EST HRS (Sub-5)'!$T$79</f>
        <v>0</v>
      </c>
      <c r="G25" s="60"/>
      <c r="H25" s="169"/>
      <c r="I25" s="170"/>
      <c r="J25" s="169">
        <f t="shared" si="0"/>
        <v>0</v>
      </c>
      <c r="M25" s="122">
        <f t="shared" si="1"/>
        <v>0</v>
      </c>
      <c r="N25" s="122">
        <f t="shared" si="2"/>
        <v>0</v>
      </c>
      <c r="O25" s="122">
        <f t="shared" si="3"/>
        <v>0</v>
      </c>
      <c r="P25" s="122">
        <f t="shared" si="4"/>
        <v>0</v>
      </c>
    </row>
    <row r="26" spans="3:16" hidden="1" x14ac:dyDescent="0.2">
      <c r="C26" s="61"/>
      <c r="D26" s="60"/>
      <c r="E26" s="60"/>
      <c r="F26" s="113">
        <f>'EST HRS (Sub-5)'!$U$79</f>
        <v>0</v>
      </c>
      <c r="G26" s="60"/>
      <c r="H26" s="169"/>
      <c r="I26" s="170"/>
      <c r="J26" s="169">
        <f t="shared" si="0"/>
        <v>0</v>
      </c>
      <c r="M26" s="122">
        <f t="shared" si="1"/>
        <v>0</v>
      </c>
      <c r="N26" s="122">
        <f t="shared" si="2"/>
        <v>0</v>
      </c>
      <c r="O26" s="122">
        <f t="shared" si="3"/>
        <v>0</v>
      </c>
      <c r="P26" s="122">
        <f t="shared" si="4"/>
        <v>0</v>
      </c>
    </row>
    <row r="27" spans="3:16" hidden="1" x14ac:dyDescent="0.2">
      <c r="C27" s="61"/>
      <c r="D27" s="60"/>
      <c r="E27" s="60"/>
      <c r="F27" s="113">
        <f>'EST HRS (Sub-5)'!$V$79</f>
        <v>0</v>
      </c>
      <c r="G27" s="60"/>
      <c r="H27" s="169"/>
      <c r="I27" s="170"/>
      <c r="J27" s="169">
        <f t="shared" si="0"/>
        <v>0</v>
      </c>
      <c r="M27" s="122">
        <f t="shared" si="1"/>
        <v>0</v>
      </c>
      <c r="N27" s="122">
        <f t="shared" si="2"/>
        <v>0</v>
      </c>
      <c r="O27" s="122">
        <f t="shared" si="3"/>
        <v>0</v>
      </c>
      <c r="P27" s="122">
        <f t="shared" si="4"/>
        <v>0</v>
      </c>
    </row>
    <row r="28" spans="3:16" hidden="1" x14ac:dyDescent="0.2">
      <c r="C28" s="61"/>
      <c r="D28" s="60"/>
      <c r="E28" s="60"/>
      <c r="F28" s="113">
        <f>'EST HRS (Sub-5)'!$W$79</f>
        <v>0</v>
      </c>
      <c r="G28" s="60"/>
      <c r="H28" s="169"/>
      <c r="I28" s="170"/>
      <c r="J28" s="169">
        <f t="shared" si="0"/>
        <v>0</v>
      </c>
      <c r="M28" s="122">
        <f t="shared" si="1"/>
        <v>0</v>
      </c>
      <c r="N28" s="122">
        <f t="shared" si="2"/>
        <v>0</v>
      </c>
      <c r="O28" s="122">
        <f t="shared" si="3"/>
        <v>0</v>
      </c>
      <c r="P28" s="122">
        <f t="shared" si="4"/>
        <v>0</v>
      </c>
    </row>
    <row r="29" spans="3:16" hidden="1" x14ac:dyDescent="0.2">
      <c r="C29" s="61"/>
      <c r="D29" s="60"/>
      <c r="E29" s="60"/>
      <c r="F29" s="113">
        <f>'EST HRS (Sub-5)'!$X$79</f>
        <v>0</v>
      </c>
      <c r="G29" s="60"/>
      <c r="H29" s="169"/>
      <c r="I29" s="170"/>
      <c r="J29" s="169">
        <f t="shared" si="0"/>
        <v>0</v>
      </c>
      <c r="M29" s="122">
        <f t="shared" si="1"/>
        <v>0</v>
      </c>
      <c r="N29" s="122">
        <f t="shared" si="2"/>
        <v>0</v>
      </c>
      <c r="O29" s="122">
        <f t="shared" si="3"/>
        <v>0</v>
      </c>
      <c r="P29" s="122">
        <f t="shared" si="4"/>
        <v>0</v>
      </c>
    </row>
    <row r="30" spans="3:16" hidden="1" x14ac:dyDescent="0.2">
      <c r="C30" s="61"/>
      <c r="D30" s="60"/>
      <c r="E30" s="60"/>
      <c r="F30" s="113">
        <f>'EST HRS (Sub-5)'!$Y$79</f>
        <v>0</v>
      </c>
      <c r="G30" s="60"/>
      <c r="H30" s="169"/>
      <c r="I30" s="170"/>
      <c r="J30" s="169">
        <f t="shared" si="0"/>
        <v>0</v>
      </c>
      <c r="M30" s="122">
        <f t="shared" si="1"/>
        <v>0</v>
      </c>
      <c r="N30" s="122">
        <f t="shared" si="2"/>
        <v>0</v>
      </c>
      <c r="O30" s="122">
        <f t="shared" si="3"/>
        <v>0</v>
      </c>
      <c r="P30" s="122">
        <f t="shared" si="4"/>
        <v>0</v>
      </c>
    </row>
    <row r="31" spans="3:16" x14ac:dyDescent="0.2">
      <c r="C31" s="61"/>
      <c r="D31" s="60"/>
      <c r="E31" s="60"/>
      <c r="F31" s="61"/>
      <c r="G31" s="60"/>
      <c r="H31" s="169"/>
      <c r="I31" s="170"/>
      <c r="J31" s="172"/>
    </row>
    <row r="32" spans="3:16" ht="15" x14ac:dyDescent="0.25">
      <c r="C32" s="174"/>
      <c r="D32" s="62"/>
      <c r="E32" s="64" t="s">
        <v>5</v>
      </c>
      <c r="F32" s="65">
        <f>SUM(F11:F30)</f>
        <v>314</v>
      </c>
      <c r="G32" s="62"/>
      <c r="H32" s="62"/>
      <c r="I32" s="64" t="s">
        <v>15</v>
      </c>
      <c r="J32" s="176">
        <f>SUM(J11:J31)</f>
        <v>13871</v>
      </c>
    </row>
    <row r="33" spans="3:10" ht="15" x14ac:dyDescent="0.25">
      <c r="C33" s="175"/>
      <c r="D33" s="62"/>
      <c r="E33" s="66"/>
      <c r="F33" s="63"/>
      <c r="G33" s="62"/>
      <c r="H33" s="62"/>
      <c r="I33" s="64"/>
      <c r="J33" s="205"/>
    </row>
    <row r="34" spans="3:10" ht="15" x14ac:dyDescent="0.25">
      <c r="C34" s="175"/>
      <c r="D34" s="62"/>
      <c r="E34" s="62"/>
      <c r="F34" s="62"/>
      <c r="G34" s="62"/>
      <c r="H34" s="62"/>
      <c r="I34" s="113"/>
      <c r="J34" s="113"/>
    </row>
    <row r="35" spans="3:10" ht="15" x14ac:dyDescent="0.25">
      <c r="C35" s="175"/>
      <c r="D35" s="60"/>
      <c r="E35" s="60"/>
      <c r="F35" s="60"/>
      <c r="G35" s="60"/>
      <c r="H35" s="60"/>
      <c r="I35" s="60"/>
      <c r="J35" s="177"/>
    </row>
    <row r="36" spans="3:10" ht="15" x14ac:dyDescent="0.25">
      <c r="C36" s="57" t="s">
        <v>16</v>
      </c>
      <c r="D36" s="67"/>
      <c r="E36" s="67"/>
      <c r="F36" s="67"/>
      <c r="G36" s="67"/>
      <c r="H36" s="67"/>
      <c r="I36" s="67"/>
      <c r="J36" s="178"/>
    </row>
    <row r="37" spans="3:10" x14ac:dyDescent="0.2">
      <c r="C37" s="60" t="s">
        <v>17</v>
      </c>
      <c r="D37" s="179">
        <v>1.6002000000000001</v>
      </c>
      <c r="E37" s="60" t="s">
        <v>18</v>
      </c>
      <c r="F37" s="60"/>
      <c r="G37" s="60"/>
      <c r="H37" s="60"/>
      <c r="I37" s="60"/>
      <c r="J37" s="169">
        <f>+J32*D37</f>
        <v>22196.374200000002</v>
      </c>
    </row>
    <row r="38" spans="3:10" x14ac:dyDescent="0.2">
      <c r="C38" s="62" t="s">
        <v>19</v>
      </c>
      <c r="D38" s="115">
        <v>0.28499999999999998</v>
      </c>
      <c r="E38" s="62" t="s">
        <v>20</v>
      </c>
      <c r="F38" s="62"/>
      <c r="G38" s="62"/>
      <c r="H38" s="62"/>
      <c r="I38" s="62"/>
      <c r="J38" s="169">
        <f>+J32*D38</f>
        <v>3953.2349999999997</v>
      </c>
    </row>
    <row r="39" spans="3:10" x14ac:dyDescent="0.2">
      <c r="C39" s="67"/>
      <c r="D39" s="67"/>
      <c r="E39" s="67"/>
      <c r="F39" s="67"/>
      <c r="G39" s="67"/>
      <c r="H39" s="67"/>
      <c r="I39" s="67"/>
      <c r="J39" s="180"/>
    </row>
    <row r="40" spans="3:10" ht="15" x14ac:dyDescent="0.25">
      <c r="C40" s="175" t="s">
        <v>21</v>
      </c>
      <c r="D40" s="175"/>
      <c r="E40" s="175"/>
      <c r="F40" s="175"/>
      <c r="G40" s="175"/>
      <c r="H40" s="175"/>
      <c r="I40" s="175"/>
      <c r="J40" s="176">
        <f>SUM(J32:J38)</f>
        <v>40020.609200000006</v>
      </c>
    </row>
    <row r="41" spans="3:10" x14ac:dyDescent="0.2">
      <c r="C41" s="60"/>
      <c r="D41" s="60"/>
      <c r="E41" s="60"/>
      <c r="F41" s="60"/>
      <c r="G41" s="60"/>
      <c r="H41" s="60"/>
      <c r="I41" s="60"/>
      <c r="J41" s="181"/>
    </row>
    <row r="42" spans="3:10" ht="15" x14ac:dyDescent="0.25">
      <c r="C42" s="57" t="s">
        <v>22</v>
      </c>
      <c r="D42" s="67"/>
      <c r="E42" s="67"/>
      <c r="F42" s="67"/>
      <c r="G42" s="67"/>
      <c r="H42" s="67"/>
      <c r="I42" s="67"/>
      <c r="J42" s="166" t="s">
        <v>14</v>
      </c>
    </row>
    <row r="43" spans="3:10" x14ac:dyDescent="0.2">
      <c r="C43" s="68" t="s">
        <v>85</v>
      </c>
      <c r="D43" s="39"/>
      <c r="E43" s="114">
        <v>350</v>
      </c>
      <c r="F43" s="186">
        <v>0.54</v>
      </c>
      <c r="G43" s="183"/>
      <c r="H43" s="68"/>
      <c r="I43" s="68"/>
      <c r="J43" s="169">
        <f>E43*F43</f>
        <v>189</v>
      </c>
    </row>
    <row r="44" spans="3:10" x14ac:dyDescent="0.2">
      <c r="C44" s="68"/>
      <c r="D44" s="39"/>
      <c r="E44" s="74" t="s">
        <v>86</v>
      </c>
      <c r="F44" s="80" t="s">
        <v>87</v>
      </c>
      <c r="G44" s="183"/>
      <c r="H44" s="68"/>
      <c r="I44" s="68"/>
      <c r="J44" s="169"/>
    </row>
    <row r="45" spans="3:10" x14ac:dyDescent="0.2">
      <c r="C45" s="68"/>
      <c r="D45" s="39"/>
      <c r="E45" s="68"/>
      <c r="F45" s="182"/>
      <c r="G45" s="183"/>
      <c r="H45" s="68"/>
      <c r="I45" s="68"/>
      <c r="J45" s="169"/>
    </row>
    <row r="46" spans="3:10" x14ac:dyDescent="0.2">
      <c r="C46" s="68" t="s">
        <v>23</v>
      </c>
      <c r="D46" s="39"/>
      <c r="E46" s="114">
        <v>100</v>
      </c>
      <c r="F46" s="186">
        <v>0.1</v>
      </c>
      <c r="G46" s="183"/>
      <c r="H46" s="68"/>
      <c r="I46" s="68"/>
      <c r="J46" s="169">
        <f>E46*F46</f>
        <v>10</v>
      </c>
    </row>
    <row r="47" spans="3:10" x14ac:dyDescent="0.2">
      <c r="C47" s="68"/>
      <c r="D47" s="39"/>
      <c r="E47" s="74" t="s">
        <v>88</v>
      </c>
      <c r="F47" s="80" t="s">
        <v>89</v>
      </c>
      <c r="G47" s="183"/>
      <c r="H47" s="68"/>
      <c r="I47" s="68"/>
      <c r="J47" s="169"/>
    </row>
    <row r="48" spans="3:10" x14ac:dyDescent="0.2">
      <c r="C48" s="68"/>
      <c r="D48" s="39"/>
      <c r="E48" s="68"/>
      <c r="F48" s="182"/>
      <c r="G48" s="183"/>
      <c r="H48" s="68"/>
      <c r="I48" s="68"/>
      <c r="J48" s="169"/>
    </row>
    <row r="49" spans="3:10" x14ac:dyDescent="0.2">
      <c r="C49" s="68" t="s">
        <v>24</v>
      </c>
      <c r="D49" s="39"/>
      <c r="E49" s="68" t="s">
        <v>25</v>
      </c>
      <c r="F49" s="182"/>
      <c r="G49" s="183"/>
      <c r="H49" s="68"/>
      <c r="I49" s="68"/>
      <c r="J49" s="169">
        <v>0</v>
      </c>
    </row>
    <row r="50" spans="3:10" x14ac:dyDescent="0.2">
      <c r="C50" s="68"/>
      <c r="D50" s="39"/>
      <c r="E50" s="68"/>
      <c r="F50" s="182"/>
      <c r="G50" s="183"/>
      <c r="H50" s="68"/>
      <c r="I50" s="68"/>
      <c r="J50" s="169"/>
    </row>
    <row r="51" spans="3:10" x14ac:dyDescent="0.2">
      <c r="C51" s="68" t="s">
        <v>99</v>
      </c>
      <c r="D51" s="39"/>
      <c r="E51" s="114">
        <v>12</v>
      </c>
      <c r="F51" s="186">
        <v>10</v>
      </c>
      <c r="G51" s="183"/>
      <c r="H51" s="68"/>
      <c r="I51" s="68"/>
      <c r="J51" s="169">
        <f>E51*F51</f>
        <v>120</v>
      </c>
    </row>
    <row r="52" spans="3:10" x14ac:dyDescent="0.2">
      <c r="C52" s="187"/>
      <c r="D52" s="75"/>
      <c r="E52" s="74" t="s">
        <v>96</v>
      </c>
      <c r="F52" s="80" t="s">
        <v>97</v>
      </c>
      <c r="G52" s="188"/>
      <c r="H52" s="187"/>
      <c r="I52" s="187"/>
      <c r="J52" s="172"/>
    </row>
    <row r="53" spans="3:10" ht="15" x14ac:dyDescent="0.25">
      <c r="C53" s="61"/>
      <c r="D53" s="60"/>
      <c r="E53" s="60"/>
      <c r="F53" s="192"/>
      <c r="G53" s="60"/>
      <c r="H53" s="169"/>
      <c r="I53" s="66" t="s">
        <v>26</v>
      </c>
      <c r="J53" s="176">
        <f>SUM(J43:J52)</f>
        <v>319</v>
      </c>
    </row>
    <row r="54" spans="3:10" ht="15" x14ac:dyDescent="0.25">
      <c r="C54" s="61"/>
      <c r="D54" s="60"/>
      <c r="E54" s="60"/>
      <c r="F54" s="61"/>
      <c r="G54" s="60"/>
      <c r="H54" s="169"/>
      <c r="I54" s="66"/>
      <c r="J54" s="206"/>
    </row>
    <row r="55" spans="3:10" ht="15.75" x14ac:dyDescent="0.25">
      <c r="C55" s="60"/>
      <c r="D55" s="60"/>
      <c r="E55" s="60"/>
      <c r="F55" s="60"/>
      <c r="G55" s="60"/>
      <c r="H55" s="201" t="s">
        <v>30</v>
      </c>
      <c r="I55" s="175"/>
      <c r="J55" s="176">
        <f>J53+J40</f>
        <v>40339.609200000006</v>
      </c>
    </row>
    <row r="56" spans="3:10" ht="15" thickBot="1" x14ac:dyDescent="0.25">
      <c r="C56" s="60"/>
      <c r="D56" s="60"/>
      <c r="E56" s="60"/>
      <c r="F56" s="60"/>
      <c r="G56" s="60"/>
      <c r="H56" s="60"/>
      <c r="I56" s="60"/>
      <c r="J56" s="207"/>
    </row>
    <row r="57" spans="3:10" ht="18.75" thickBot="1" x14ac:dyDescent="0.3">
      <c r="C57" s="203" t="str">
        <f>+C5&amp;" Total Cost:"</f>
        <v>SUBCONSULTANT 5-- Engineering Alternatives Analysis Total Cost:</v>
      </c>
      <c r="D57" s="192"/>
      <c r="E57" s="192"/>
      <c r="F57" s="192"/>
      <c r="G57" s="192"/>
      <c r="H57" s="203" t="s">
        <v>31</v>
      </c>
      <c r="I57" s="192"/>
      <c r="J57" s="204">
        <f>ROUND(J55,0)</f>
        <v>40340</v>
      </c>
    </row>
    <row r="58" spans="3:10" x14ac:dyDescent="0.2">
      <c r="C58" s="192"/>
      <c r="D58" s="192"/>
      <c r="E58" s="192"/>
      <c r="F58" s="192"/>
      <c r="G58" s="192"/>
      <c r="H58" s="192"/>
      <c r="I58" s="192"/>
      <c r="J58" s="202"/>
    </row>
    <row r="59" spans="3:10" x14ac:dyDescent="0.2">
      <c r="C59" s="192"/>
      <c r="D59" s="192"/>
      <c r="E59" s="192"/>
      <c r="F59" s="192"/>
      <c r="G59" s="192"/>
      <c r="H59" s="192"/>
      <c r="I59" s="192"/>
      <c r="J59" s="202"/>
    </row>
  </sheetData>
  <mergeCells count="4">
    <mergeCell ref="C3:J3"/>
    <mergeCell ref="C4:J4"/>
    <mergeCell ref="C5:J5"/>
    <mergeCell ref="C6:J6"/>
  </mergeCells>
  <pageMargins left="0.7" right="0.7" top="0.75" bottom="0.75" header="0.3" footer="0.3"/>
  <pageSetup scale="75" orientation="portrait" r:id="rId1"/>
  <headerFooter>
    <oddFooter>&amp;L&amp;D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C79"/>
  <sheetViews>
    <sheetView zoomScale="75" zoomScaleNormal="75" workbookViewId="0">
      <pane ySplit="8" topLeftCell="A49" activePane="bottomLeft" state="frozen"/>
      <selection activeCell="C12" sqref="C12"/>
      <selection pane="bottomLeft" activeCell="H67" sqref="H67"/>
    </sheetView>
  </sheetViews>
  <sheetFormatPr defaultRowHeight="14.25" x14ac:dyDescent="0.2"/>
  <cols>
    <col min="1" max="1" width="6.75" customWidth="1"/>
    <col min="2" max="2" width="4.625" customWidth="1"/>
    <col min="4" max="4" width="5.75" customWidth="1"/>
    <col min="5" max="5" width="40.625" customWidth="1"/>
    <col min="6" max="15" width="15.125" customWidth="1"/>
    <col min="16" max="25" width="0" hidden="1" customWidth="1"/>
    <col min="27" max="27" width="10.25" style="117" customWidth="1"/>
    <col min="28" max="29" width="8.75" style="113"/>
  </cols>
  <sheetData>
    <row r="5" spans="1:27" ht="36" customHeight="1" x14ac:dyDescent="0.25">
      <c r="A5" s="227" t="s">
        <v>360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27" ht="18" x14ac:dyDescent="0.25">
      <c r="A6" s="51" t="s">
        <v>361</v>
      </c>
    </row>
    <row r="7" spans="1:27" ht="15" thickBot="1" x14ac:dyDescent="0.25">
      <c r="A7" s="3"/>
      <c r="B7" s="2"/>
      <c r="C7" s="2"/>
      <c r="D7" s="2"/>
      <c r="E7" s="2"/>
      <c r="F7" s="116">
        <f>'EST COST (Sub-6)'!$P11</f>
        <v>208.24700000000001</v>
      </c>
      <c r="G7" s="116">
        <f>'EST COST (Sub-6)'!$P12</f>
        <v>208.24700000000001</v>
      </c>
      <c r="H7" s="116">
        <f>'EST COST (Sub-6)'!$P13</f>
        <v>144.17099999999999</v>
      </c>
      <c r="I7" s="116">
        <f>'EST COST (Sub-6)'!$P14</f>
        <v>144.17099999999999</v>
      </c>
      <c r="J7" s="116">
        <f>'EST COST (Sub-6)'!$P15</f>
        <v>128.15200000000002</v>
      </c>
      <c r="K7" s="116">
        <f>'EST COST (Sub-6)'!$P16</f>
        <v>128.15200000000002</v>
      </c>
      <c r="L7" s="116">
        <f>'EST COST (Sub-6)'!$P17</f>
        <v>80.094999999999999</v>
      </c>
      <c r="M7" s="116">
        <f>'EST COST (Sub-6)'!$P18</f>
        <v>108.92919999999999</v>
      </c>
      <c r="N7" s="116">
        <f>'EST COST (Sub-6)'!$P19</f>
        <v>96.11399999999999</v>
      </c>
      <c r="O7" s="116">
        <f>'EST COST (Sub-6)'!$P20</f>
        <v>108.92919999999999</v>
      </c>
      <c r="AA7" s="47"/>
    </row>
    <row r="8" spans="1:27" ht="26.25" thickBot="1" x14ac:dyDescent="0.25">
      <c r="A8" s="4" t="s">
        <v>2</v>
      </c>
      <c r="B8" s="4"/>
      <c r="C8" s="5"/>
      <c r="D8" s="6" t="s">
        <v>3</v>
      </c>
      <c r="E8" s="5" t="s">
        <v>4</v>
      </c>
      <c r="F8" s="150" t="s">
        <v>187</v>
      </c>
      <c r="G8" s="150" t="s">
        <v>194</v>
      </c>
      <c r="H8" s="150" t="s">
        <v>193</v>
      </c>
      <c r="I8" s="150" t="s">
        <v>193</v>
      </c>
      <c r="J8" s="150" t="s">
        <v>189</v>
      </c>
      <c r="K8" s="150" t="s">
        <v>193</v>
      </c>
      <c r="L8" s="150" t="s">
        <v>189</v>
      </c>
      <c r="M8" s="150" t="s">
        <v>190</v>
      </c>
      <c r="N8" s="150" t="s">
        <v>191</v>
      </c>
      <c r="O8" s="150" t="s">
        <v>192</v>
      </c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 t="s">
        <v>5</v>
      </c>
      <c r="AA8" s="158" t="s">
        <v>289</v>
      </c>
    </row>
    <row r="9" spans="1:27" x14ac:dyDescent="0.2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4"/>
    </row>
    <row r="10" spans="1:27" x14ac:dyDescent="0.2">
      <c r="A10" s="84" t="s">
        <v>141</v>
      </c>
      <c r="B10" s="85" t="s">
        <v>6</v>
      </c>
      <c r="C10" s="86"/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8">
        <f>SUM(Z11:Z23)</f>
        <v>31</v>
      </c>
      <c r="AA10" s="119">
        <f>SUM(AA11:AA23)</f>
        <v>5431</v>
      </c>
    </row>
    <row r="11" spans="1:27" ht="15" x14ac:dyDescent="0.2">
      <c r="A11" s="89"/>
      <c r="B11" s="90">
        <v>1.1000000000000001</v>
      </c>
      <c r="C11" s="90" t="s">
        <v>6</v>
      </c>
      <c r="D11" s="90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>
        <f>SUM(F11:Y11)</f>
        <v>0</v>
      </c>
      <c r="AA11" s="120">
        <f>ROUND(SUMPRODUCT($F$7:$Y$7,F11:Y11),0)</f>
        <v>0</v>
      </c>
    </row>
    <row r="12" spans="1:27" ht="15" x14ac:dyDescent="0.2">
      <c r="A12" s="89"/>
      <c r="B12" s="90"/>
      <c r="C12" s="93"/>
      <c r="D12" s="93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142">
        <f t="shared" ref="Z12:Z23" si="0">SUM(F12:Y12)</f>
        <v>0</v>
      </c>
      <c r="AA12" s="120">
        <f t="shared" ref="AA12:AA23" si="1">ROUND(SUMPRODUCT($F$7:$Y$7,F12:Y12),0)</f>
        <v>0</v>
      </c>
    </row>
    <row r="13" spans="1:27" x14ac:dyDescent="0.2">
      <c r="A13" s="94"/>
      <c r="B13" s="90"/>
      <c r="C13" s="90"/>
      <c r="D13" s="90"/>
      <c r="E13" s="90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142">
        <f t="shared" si="0"/>
        <v>0</v>
      </c>
      <c r="AA13" s="120">
        <f t="shared" si="1"/>
        <v>0</v>
      </c>
    </row>
    <row r="14" spans="1:27" x14ac:dyDescent="0.2">
      <c r="A14" s="94"/>
      <c r="B14" s="90">
        <v>1.2</v>
      </c>
      <c r="C14" s="90" t="s">
        <v>311</v>
      </c>
      <c r="D14" s="90"/>
      <c r="E14" s="90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142">
        <f t="shared" si="0"/>
        <v>0</v>
      </c>
      <c r="AA14" s="120">
        <f t="shared" si="1"/>
        <v>0</v>
      </c>
    </row>
    <row r="15" spans="1:27" x14ac:dyDescent="0.2">
      <c r="A15" s="94"/>
      <c r="B15" s="90">
        <v>1.3</v>
      </c>
      <c r="C15" s="90" t="s">
        <v>37</v>
      </c>
      <c r="D15" s="90"/>
      <c r="E15" s="90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142">
        <f t="shared" si="0"/>
        <v>0</v>
      </c>
      <c r="AA15" s="120">
        <f t="shared" si="1"/>
        <v>0</v>
      </c>
    </row>
    <row r="16" spans="1:27" x14ac:dyDescent="0.2">
      <c r="A16" s="94"/>
      <c r="B16" s="90">
        <v>1.4</v>
      </c>
      <c r="C16" s="90" t="s">
        <v>38</v>
      </c>
      <c r="D16" s="90"/>
      <c r="E16" s="90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142">
        <f t="shared" si="0"/>
        <v>0</v>
      </c>
      <c r="AA16" s="120">
        <f t="shared" si="1"/>
        <v>0</v>
      </c>
    </row>
    <row r="17" spans="1:27" x14ac:dyDescent="0.2">
      <c r="A17" s="94"/>
      <c r="B17" s="90"/>
      <c r="C17" s="95" t="s">
        <v>312</v>
      </c>
      <c r="D17" s="90"/>
      <c r="E17" s="90" t="s">
        <v>39</v>
      </c>
      <c r="F17" s="92"/>
      <c r="G17" s="92">
        <v>4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142">
        <f t="shared" si="0"/>
        <v>4</v>
      </c>
      <c r="AA17" s="120">
        <f t="shared" si="1"/>
        <v>833</v>
      </c>
    </row>
    <row r="18" spans="1:27" x14ac:dyDescent="0.2">
      <c r="A18" s="94"/>
      <c r="B18" s="90"/>
      <c r="C18" s="95" t="s">
        <v>313</v>
      </c>
      <c r="D18" s="90"/>
      <c r="E18" s="90" t="s">
        <v>40</v>
      </c>
      <c r="F18" s="92"/>
      <c r="G18" s="92">
        <v>16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142">
        <f t="shared" si="0"/>
        <v>16</v>
      </c>
      <c r="AA18" s="120">
        <f t="shared" si="1"/>
        <v>3332</v>
      </c>
    </row>
    <row r="19" spans="1:27" x14ac:dyDescent="0.2">
      <c r="A19" s="94"/>
      <c r="B19" s="90">
        <v>1.5</v>
      </c>
      <c r="C19" s="90" t="s">
        <v>43</v>
      </c>
      <c r="D19" s="90"/>
      <c r="E19" s="90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42">
        <f t="shared" si="0"/>
        <v>0</v>
      </c>
      <c r="AA19" s="120">
        <f t="shared" si="1"/>
        <v>0</v>
      </c>
    </row>
    <row r="20" spans="1:27" x14ac:dyDescent="0.2">
      <c r="A20" s="94"/>
      <c r="B20" s="90">
        <v>1.6</v>
      </c>
      <c r="C20" s="90" t="s">
        <v>41</v>
      </c>
      <c r="D20" s="90"/>
      <c r="E20" s="90"/>
      <c r="F20" s="92"/>
      <c r="G20" s="92">
        <v>1</v>
      </c>
      <c r="H20" s="92">
        <v>2</v>
      </c>
      <c r="I20" s="92"/>
      <c r="J20" s="92"/>
      <c r="K20" s="92"/>
      <c r="L20" s="92"/>
      <c r="M20" s="92"/>
      <c r="N20" s="92">
        <v>8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142">
        <f t="shared" si="0"/>
        <v>11</v>
      </c>
      <c r="AA20" s="120">
        <f t="shared" si="1"/>
        <v>1266</v>
      </c>
    </row>
    <row r="21" spans="1:27" x14ac:dyDescent="0.2">
      <c r="A21" s="94"/>
      <c r="B21" s="96">
        <v>1.7</v>
      </c>
      <c r="C21" s="90" t="s">
        <v>42</v>
      </c>
      <c r="D21" s="90"/>
      <c r="E21" s="90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142">
        <f t="shared" si="0"/>
        <v>0</v>
      </c>
      <c r="AA21" s="120">
        <f t="shared" si="1"/>
        <v>0</v>
      </c>
    </row>
    <row r="22" spans="1:27" x14ac:dyDescent="0.2">
      <c r="A22" s="94"/>
      <c r="B22" s="96">
        <v>1.8</v>
      </c>
      <c r="C22" s="90" t="s">
        <v>44</v>
      </c>
      <c r="D22" s="90"/>
      <c r="E22" s="90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142">
        <f t="shared" si="0"/>
        <v>0</v>
      </c>
      <c r="AA22" s="120">
        <f t="shared" si="1"/>
        <v>0</v>
      </c>
    </row>
    <row r="23" spans="1:27" x14ac:dyDescent="0.2">
      <c r="A23" s="94"/>
      <c r="B23" s="93"/>
      <c r="C23" s="90"/>
      <c r="D23" s="90"/>
      <c r="E23" s="90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142">
        <f t="shared" si="0"/>
        <v>0</v>
      </c>
      <c r="AA23" s="120">
        <f t="shared" si="1"/>
        <v>0</v>
      </c>
    </row>
    <row r="24" spans="1:27" x14ac:dyDescent="0.2">
      <c r="A24" s="84" t="s">
        <v>142</v>
      </c>
      <c r="B24" s="85" t="s">
        <v>45</v>
      </c>
      <c r="C24" s="86"/>
      <c r="D24" s="86"/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>
        <f>SUM(Z25:Z34)</f>
        <v>0</v>
      </c>
      <c r="AA24" s="119">
        <f>SUM(AA25:AA34)</f>
        <v>0</v>
      </c>
    </row>
    <row r="25" spans="1:27" ht="15" x14ac:dyDescent="0.2">
      <c r="A25" s="89"/>
      <c r="B25" s="90">
        <v>2.1</v>
      </c>
      <c r="C25" s="90" t="s">
        <v>46</v>
      </c>
      <c r="D25" s="90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>
        <f t="shared" ref="Z25:Z45" si="2">SUM(F25:Y25)</f>
        <v>0</v>
      </c>
      <c r="AA25" s="120">
        <f t="shared" ref="AA25:AA34" si="3">ROUND(SUMPRODUCT($F$7:$Y$7,F25:Y25),0)</f>
        <v>0</v>
      </c>
    </row>
    <row r="26" spans="1:27" ht="15" x14ac:dyDescent="0.2">
      <c r="A26" s="89"/>
      <c r="B26" s="90">
        <v>2.2000000000000002</v>
      </c>
      <c r="C26" s="93" t="s">
        <v>90</v>
      </c>
      <c r="D26" s="93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2">
        <f t="shared" si="2"/>
        <v>0</v>
      </c>
      <c r="AA26" s="120">
        <f t="shared" si="3"/>
        <v>0</v>
      </c>
    </row>
    <row r="27" spans="1:27" x14ac:dyDescent="0.2">
      <c r="A27" s="94"/>
      <c r="B27" s="90"/>
      <c r="C27" s="90"/>
      <c r="D27" s="90"/>
      <c r="E27" s="90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>
        <f t="shared" si="2"/>
        <v>0</v>
      </c>
      <c r="AA27" s="120">
        <f t="shared" si="3"/>
        <v>0</v>
      </c>
    </row>
    <row r="28" spans="1:27" x14ac:dyDescent="0.2">
      <c r="A28" s="94"/>
      <c r="B28" s="90">
        <v>2.2999999999999998</v>
      </c>
      <c r="C28" s="90" t="s">
        <v>48</v>
      </c>
      <c r="D28" s="90"/>
      <c r="E28" s="90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>
        <f t="shared" si="2"/>
        <v>0</v>
      </c>
      <c r="AA28" s="120">
        <f t="shared" si="3"/>
        <v>0</v>
      </c>
    </row>
    <row r="29" spans="1:27" x14ac:dyDescent="0.2">
      <c r="A29" s="94"/>
      <c r="B29" s="90"/>
      <c r="C29" s="90"/>
      <c r="D29" s="90"/>
      <c r="E29" s="90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>
        <f t="shared" si="2"/>
        <v>0</v>
      </c>
      <c r="AA29" s="120">
        <f t="shared" si="3"/>
        <v>0</v>
      </c>
    </row>
    <row r="30" spans="1:27" x14ac:dyDescent="0.2">
      <c r="A30" s="94"/>
      <c r="B30" s="90">
        <v>2.4</v>
      </c>
      <c r="C30" s="90" t="s">
        <v>50</v>
      </c>
      <c r="D30" s="90"/>
      <c r="E30" s="90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>
        <f t="shared" si="2"/>
        <v>0</v>
      </c>
      <c r="AA30" s="120">
        <f t="shared" si="3"/>
        <v>0</v>
      </c>
    </row>
    <row r="31" spans="1:27" x14ac:dyDescent="0.2">
      <c r="A31" s="94"/>
      <c r="B31" s="90"/>
      <c r="C31" s="90"/>
      <c r="D31" s="90"/>
      <c r="E31" s="90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>
        <f t="shared" si="2"/>
        <v>0</v>
      </c>
      <c r="AA31" s="120">
        <f t="shared" si="3"/>
        <v>0</v>
      </c>
    </row>
    <row r="32" spans="1:27" x14ac:dyDescent="0.2">
      <c r="A32" s="94"/>
      <c r="B32" s="90">
        <v>2.5</v>
      </c>
      <c r="C32" s="90" t="s">
        <v>52</v>
      </c>
      <c r="D32" s="90"/>
      <c r="E32" s="90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>
        <f t="shared" si="2"/>
        <v>0</v>
      </c>
      <c r="AA32" s="120">
        <f t="shared" si="3"/>
        <v>0</v>
      </c>
    </row>
    <row r="33" spans="1:27" x14ac:dyDescent="0.2">
      <c r="A33" s="94"/>
      <c r="B33" s="90">
        <v>2.6</v>
      </c>
      <c r="C33" s="90" t="s">
        <v>300</v>
      </c>
      <c r="D33" s="90"/>
      <c r="E33" s="90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>
        <f t="shared" si="2"/>
        <v>0</v>
      </c>
      <c r="AA33" s="120">
        <f t="shared" si="3"/>
        <v>0</v>
      </c>
    </row>
    <row r="34" spans="1:27" x14ac:dyDescent="0.2">
      <c r="A34" s="94"/>
      <c r="B34" s="96">
        <v>2.7</v>
      </c>
      <c r="C34" s="90" t="s">
        <v>54</v>
      </c>
      <c r="D34" s="90"/>
      <c r="E34" s="90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>
        <f t="shared" si="2"/>
        <v>0</v>
      </c>
      <c r="AA34" s="120">
        <f t="shared" si="3"/>
        <v>0</v>
      </c>
    </row>
    <row r="35" spans="1:27" x14ac:dyDescent="0.2">
      <c r="A35" s="84" t="s">
        <v>143</v>
      </c>
      <c r="B35" s="85" t="s">
        <v>91</v>
      </c>
      <c r="C35" s="86"/>
      <c r="D35" s="86"/>
      <c r="E35" s="8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>
        <f>SUM(Z36:Z40)</f>
        <v>0</v>
      </c>
      <c r="AA35" s="119">
        <f>SUM(AA36:AA40)</f>
        <v>0</v>
      </c>
    </row>
    <row r="36" spans="1:27" x14ac:dyDescent="0.2">
      <c r="A36" s="89"/>
      <c r="B36" s="90">
        <v>3.1</v>
      </c>
      <c r="C36" s="90" t="s">
        <v>58</v>
      </c>
      <c r="D36" s="90"/>
      <c r="E36" s="90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>
        <f t="shared" si="2"/>
        <v>0</v>
      </c>
      <c r="AA36" s="120">
        <f t="shared" ref="AA36:AA40" si="4">ROUND(SUMPRODUCT($F$7:$Y$7,F36:Y36),0)</f>
        <v>0</v>
      </c>
    </row>
    <row r="37" spans="1:27" x14ac:dyDescent="0.2">
      <c r="A37" s="94"/>
      <c r="B37" s="90">
        <v>3.2</v>
      </c>
      <c r="C37" s="90" t="s">
        <v>55</v>
      </c>
      <c r="D37" s="90"/>
      <c r="E37" s="90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>
        <f t="shared" si="2"/>
        <v>0</v>
      </c>
      <c r="AA37" s="120">
        <f t="shared" si="4"/>
        <v>0</v>
      </c>
    </row>
    <row r="38" spans="1:27" x14ac:dyDescent="0.2">
      <c r="A38" s="94"/>
      <c r="B38" s="90">
        <v>3.3</v>
      </c>
      <c r="C38" s="90" t="s">
        <v>59</v>
      </c>
      <c r="D38" s="90"/>
      <c r="E38" s="90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>
        <f t="shared" si="2"/>
        <v>0</v>
      </c>
      <c r="AA38" s="120">
        <f t="shared" si="4"/>
        <v>0</v>
      </c>
    </row>
    <row r="39" spans="1:27" x14ac:dyDescent="0.2">
      <c r="A39" s="94"/>
      <c r="B39" s="90">
        <v>3.4</v>
      </c>
      <c r="C39" s="90" t="s">
        <v>56</v>
      </c>
      <c r="D39" s="90"/>
      <c r="E39" s="90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>
        <f t="shared" si="2"/>
        <v>0</v>
      </c>
      <c r="AA39" s="120">
        <f t="shared" si="4"/>
        <v>0</v>
      </c>
    </row>
    <row r="40" spans="1:27" x14ac:dyDescent="0.2">
      <c r="A40" s="94"/>
      <c r="B40" s="90">
        <v>3.5</v>
      </c>
      <c r="C40" s="90" t="s">
        <v>57</v>
      </c>
      <c r="D40" s="90"/>
      <c r="E40" s="90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>
        <f t="shared" si="2"/>
        <v>0</v>
      </c>
      <c r="AA40" s="120">
        <f t="shared" si="4"/>
        <v>0</v>
      </c>
    </row>
    <row r="41" spans="1:27" x14ac:dyDescent="0.2">
      <c r="A41" s="84" t="s">
        <v>144</v>
      </c>
      <c r="B41" s="85" t="s">
        <v>60</v>
      </c>
      <c r="C41" s="86"/>
      <c r="D41" s="86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>
        <f>SUM(Z42:Z45)</f>
        <v>0</v>
      </c>
      <c r="AA41" s="119">
        <f>SUM(AA42:AA45)</f>
        <v>0</v>
      </c>
    </row>
    <row r="42" spans="1:27" x14ac:dyDescent="0.2">
      <c r="A42" s="89"/>
      <c r="B42" s="90">
        <v>4.0999999999999996</v>
      </c>
      <c r="C42" s="90" t="s">
        <v>61</v>
      </c>
      <c r="D42" s="90"/>
      <c r="E42" s="90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>
        <f t="shared" si="2"/>
        <v>0</v>
      </c>
      <c r="AA42" s="120">
        <f t="shared" ref="AA42:AA45" si="5">ROUND(SUMPRODUCT($F$7:$Y$7,F42:Y42),0)</f>
        <v>0</v>
      </c>
    </row>
    <row r="43" spans="1:27" x14ac:dyDescent="0.2">
      <c r="A43" s="94"/>
      <c r="B43" s="90">
        <v>4.2</v>
      </c>
      <c r="C43" s="90" t="s">
        <v>92</v>
      </c>
      <c r="D43" s="90"/>
      <c r="E43" s="90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>
        <f t="shared" si="2"/>
        <v>0</v>
      </c>
      <c r="AA43" s="120">
        <f t="shared" si="5"/>
        <v>0</v>
      </c>
    </row>
    <row r="44" spans="1:27" x14ac:dyDescent="0.2">
      <c r="A44" s="94"/>
      <c r="B44" s="90">
        <v>4.3</v>
      </c>
      <c r="C44" s="90" t="s">
        <v>62</v>
      </c>
      <c r="D44" s="90"/>
      <c r="E44" s="90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>
        <f t="shared" si="2"/>
        <v>0</v>
      </c>
      <c r="AA44" s="120">
        <f t="shared" si="5"/>
        <v>0</v>
      </c>
    </row>
    <row r="45" spans="1:27" x14ac:dyDescent="0.2">
      <c r="A45" s="94"/>
      <c r="B45" s="90">
        <v>4.4000000000000004</v>
      </c>
      <c r="C45" s="90" t="s">
        <v>63</v>
      </c>
      <c r="D45" s="90"/>
      <c r="E45" s="90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>
        <f t="shared" si="2"/>
        <v>0</v>
      </c>
      <c r="AA45" s="120">
        <f t="shared" si="5"/>
        <v>0</v>
      </c>
    </row>
    <row r="46" spans="1:27" x14ac:dyDescent="0.2">
      <c r="A46" s="84" t="s">
        <v>145</v>
      </c>
      <c r="B46" s="85" t="s">
        <v>64</v>
      </c>
      <c r="C46" s="86"/>
      <c r="D46" s="86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>
        <f>SUM(Z47:Z50)</f>
        <v>0</v>
      </c>
      <c r="AA46" s="119">
        <f>SUM(AA47:AA50)</f>
        <v>0</v>
      </c>
    </row>
    <row r="47" spans="1:27" x14ac:dyDescent="0.2">
      <c r="A47" s="89"/>
      <c r="B47" s="90">
        <v>5.0999999999999996</v>
      </c>
      <c r="C47" s="90" t="s">
        <v>65</v>
      </c>
      <c r="D47" s="90"/>
      <c r="E47" s="90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120">
        <f t="shared" ref="AA47:AA50" si="6">ROUND(SUMPRODUCT($F$7:$Y$7,F47:Y47),0)</f>
        <v>0</v>
      </c>
    </row>
    <row r="48" spans="1:27" x14ac:dyDescent="0.2">
      <c r="A48" s="94"/>
      <c r="B48" s="90"/>
      <c r="C48" s="90" t="s">
        <v>100</v>
      </c>
      <c r="D48" s="90"/>
      <c r="E48" s="90" t="s">
        <v>66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>
        <f t="shared" ref="Z48:Z68" si="7">SUM(F48:Y48)</f>
        <v>0</v>
      </c>
      <c r="AA48" s="120">
        <f t="shared" si="6"/>
        <v>0</v>
      </c>
    </row>
    <row r="49" spans="1:27" x14ac:dyDescent="0.2">
      <c r="A49" s="94"/>
      <c r="B49" s="90"/>
      <c r="C49" s="90" t="s">
        <v>101</v>
      </c>
      <c r="D49" s="90"/>
      <c r="E49" s="90" t="s">
        <v>67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>
        <f t="shared" si="7"/>
        <v>0</v>
      </c>
      <c r="AA49" s="120">
        <f t="shared" si="6"/>
        <v>0</v>
      </c>
    </row>
    <row r="50" spans="1:27" x14ac:dyDescent="0.2">
      <c r="A50" s="94"/>
      <c r="B50" s="90"/>
      <c r="C50" s="90" t="s">
        <v>102</v>
      </c>
      <c r="D50" s="90"/>
      <c r="E50" s="90" t="s">
        <v>68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>
        <f t="shared" si="7"/>
        <v>0</v>
      </c>
      <c r="AA50" s="120">
        <f t="shared" si="6"/>
        <v>0</v>
      </c>
    </row>
    <row r="51" spans="1:27" x14ac:dyDescent="0.2">
      <c r="A51" s="84" t="s">
        <v>146</v>
      </c>
      <c r="B51" s="85" t="s">
        <v>69</v>
      </c>
      <c r="C51" s="86"/>
      <c r="D51" s="86"/>
      <c r="E51" s="86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>
        <f>SUM(Z52:Z61)</f>
        <v>40</v>
      </c>
      <c r="AA51" s="119">
        <f>SUM(AA52:AA61)</f>
        <v>4376</v>
      </c>
    </row>
    <row r="52" spans="1:27" x14ac:dyDescent="0.2">
      <c r="A52" s="89"/>
      <c r="B52" s="90">
        <v>6.1</v>
      </c>
      <c r="C52" s="90" t="s">
        <v>70</v>
      </c>
      <c r="D52" s="90"/>
      <c r="E52" s="90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>
        <f t="shared" si="7"/>
        <v>0</v>
      </c>
      <c r="AA52" s="120">
        <f t="shared" ref="AA52:AA61" si="8">ROUND(SUMPRODUCT($F$7:$Y$7,F52:Y52),0)</f>
        <v>0</v>
      </c>
    </row>
    <row r="53" spans="1:27" x14ac:dyDescent="0.2">
      <c r="A53" s="94"/>
      <c r="B53" s="90">
        <v>6.2</v>
      </c>
      <c r="C53" s="90" t="s">
        <v>93</v>
      </c>
      <c r="D53" s="90"/>
      <c r="E53" s="90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>
        <f t="shared" si="7"/>
        <v>0</v>
      </c>
      <c r="AA53" s="120">
        <f t="shared" si="8"/>
        <v>0</v>
      </c>
    </row>
    <row r="54" spans="1:27" x14ac:dyDescent="0.2">
      <c r="A54" s="94"/>
      <c r="B54" s="90"/>
      <c r="C54" s="90" t="s">
        <v>106</v>
      </c>
      <c r="D54" s="90"/>
      <c r="E54" s="90" t="s">
        <v>114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>
        <f t="shared" si="7"/>
        <v>0</v>
      </c>
      <c r="AA54" s="120">
        <f t="shared" si="8"/>
        <v>0</v>
      </c>
    </row>
    <row r="55" spans="1:27" x14ac:dyDescent="0.2">
      <c r="A55" s="94"/>
      <c r="B55" s="90"/>
      <c r="C55" s="90" t="s">
        <v>107</v>
      </c>
      <c r="D55" s="90"/>
      <c r="E55" s="90" t="s">
        <v>115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>
        <f t="shared" si="7"/>
        <v>0</v>
      </c>
      <c r="AA55" s="120">
        <f t="shared" si="8"/>
        <v>0</v>
      </c>
    </row>
    <row r="56" spans="1:27" x14ac:dyDescent="0.2">
      <c r="A56" s="94"/>
      <c r="B56" s="90"/>
      <c r="C56" s="90" t="s">
        <v>108</v>
      </c>
      <c r="D56" s="90"/>
      <c r="E56" s="90" t="s">
        <v>116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>
        <f t="shared" si="7"/>
        <v>0</v>
      </c>
      <c r="AA56" s="120">
        <f t="shared" si="8"/>
        <v>0</v>
      </c>
    </row>
    <row r="57" spans="1:27" x14ac:dyDescent="0.2">
      <c r="A57" s="94"/>
      <c r="B57" s="90"/>
      <c r="C57" s="90" t="s">
        <v>109</v>
      </c>
      <c r="D57" s="90"/>
      <c r="E57" s="90" t="s">
        <v>118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>
        <f t="shared" si="7"/>
        <v>0</v>
      </c>
      <c r="AA57" s="120">
        <f t="shared" si="8"/>
        <v>0</v>
      </c>
    </row>
    <row r="58" spans="1:27" x14ac:dyDescent="0.2">
      <c r="A58" s="94"/>
      <c r="B58" s="90"/>
      <c r="C58" s="90" t="s">
        <v>110</v>
      </c>
      <c r="D58" s="90"/>
      <c r="E58" s="90" t="s">
        <v>117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>
        <f t="shared" si="7"/>
        <v>0</v>
      </c>
      <c r="AA58" s="120">
        <f t="shared" si="8"/>
        <v>0</v>
      </c>
    </row>
    <row r="59" spans="1:27" x14ac:dyDescent="0.2">
      <c r="A59" s="94"/>
      <c r="B59" s="90"/>
      <c r="C59" s="90" t="s">
        <v>111</v>
      </c>
      <c r="D59" s="90"/>
      <c r="E59" s="90" t="s">
        <v>119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>
        <f t="shared" si="7"/>
        <v>0</v>
      </c>
      <c r="AA59" s="120">
        <f t="shared" si="8"/>
        <v>0</v>
      </c>
    </row>
    <row r="60" spans="1:27" x14ac:dyDescent="0.2">
      <c r="A60" s="94"/>
      <c r="B60" s="90"/>
      <c r="C60" s="90" t="s">
        <v>112</v>
      </c>
      <c r="D60" s="90"/>
      <c r="E60" s="90" t="s">
        <v>120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>
        <f t="shared" si="7"/>
        <v>0</v>
      </c>
      <c r="AA60" s="120">
        <f t="shared" si="8"/>
        <v>0</v>
      </c>
    </row>
    <row r="61" spans="1:27" x14ac:dyDescent="0.2">
      <c r="A61" s="94"/>
      <c r="B61" s="90"/>
      <c r="C61" s="90" t="s">
        <v>113</v>
      </c>
      <c r="D61" s="90"/>
      <c r="E61" s="90" t="s">
        <v>121</v>
      </c>
      <c r="F61" s="92">
        <v>2</v>
      </c>
      <c r="G61" s="92"/>
      <c r="H61" s="92"/>
      <c r="I61" s="92"/>
      <c r="J61" s="92">
        <v>16</v>
      </c>
      <c r="K61" s="92"/>
      <c r="L61" s="92">
        <v>16</v>
      </c>
      <c r="M61" s="92">
        <v>2</v>
      </c>
      <c r="N61" s="92">
        <v>2</v>
      </c>
      <c r="O61" s="92">
        <v>2</v>
      </c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>
        <f>SUM(F61:Y61)</f>
        <v>40</v>
      </c>
      <c r="AA61" s="120">
        <f t="shared" si="8"/>
        <v>4376</v>
      </c>
    </row>
    <row r="62" spans="1:27" x14ac:dyDescent="0.2">
      <c r="A62" s="84" t="s">
        <v>147</v>
      </c>
      <c r="B62" s="85" t="s">
        <v>94</v>
      </c>
      <c r="C62" s="86"/>
      <c r="D62" s="86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8">
        <f>SUM(Z63:Z65)</f>
        <v>54</v>
      </c>
      <c r="AA62" s="119">
        <f>SUM(AA63:AA65)</f>
        <v>7805</v>
      </c>
    </row>
    <row r="63" spans="1:27" x14ac:dyDescent="0.2">
      <c r="A63" s="89"/>
      <c r="B63" s="90">
        <v>7.1</v>
      </c>
      <c r="C63" s="90" t="s">
        <v>71</v>
      </c>
      <c r="D63" s="90"/>
      <c r="E63" s="90"/>
      <c r="F63" s="92"/>
      <c r="G63" s="92">
        <v>4</v>
      </c>
      <c r="H63" s="92">
        <v>16</v>
      </c>
      <c r="I63" s="92"/>
      <c r="J63" s="92"/>
      <c r="K63" s="92">
        <v>6</v>
      </c>
      <c r="L63" s="92"/>
      <c r="M63" s="92">
        <v>2</v>
      </c>
      <c r="N63" s="92">
        <v>2</v>
      </c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>
        <f>SUM(F63:Y63)</f>
        <v>30</v>
      </c>
      <c r="AA63" s="120">
        <f>ROUND(SUMPRODUCT($F$7:$Y$7,F63:Y63),0)</f>
        <v>4319</v>
      </c>
    </row>
    <row r="64" spans="1:27" x14ac:dyDescent="0.2">
      <c r="A64" s="94"/>
      <c r="B64" s="90">
        <v>7.2</v>
      </c>
      <c r="C64" s="90" t="s">
        <v>72</v>
      </c>
      <c r="D64" s="90"/>
      <c r="E64" s="90"/>
      <c r="F64" s="92"/>
      <c r="G64" s="92">
        <v>2</v>
      </c>
      <c r="H64" s="92">
        <v>4</v>
      </c>
      <c r="I64" s="92"/>
      <c r="J64" s="92"/>
      <c r="K64" s="92">
        <v>4</v>
      </c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>
        <f>SUM(F64:Y64)</f>
        <v>10</v>
      </c>
      <c r="AA64" s="120">
        <f t="shared" ref="AA64:AA65" si="9">ROUND(SUMPRODUCT($F$7:$Y$7,F64:Y64),0)</f>
        <v>1506</v>
      </c>
    </row>
    <row r="65" spans="1:29" x14ac:dyDescent="0.2">
      <c r="A65" s="94"/>
      <c r="B65" s="90">
        <v>7.3</v>
      </c>
      <c r="C65" s="90" t="s">
        <v>73</v>
      </c>
      <c r="D65" s="90"/>
      <c r="E65" s="90"/>
      <c r="F65" s="92"/>
      <c r="G65" s="92">
        <v>2</v>
      </c>
      <c r="H65" s="92">
        <v>8</v>
      </c>
      <c r="I65" s="92"/>
      <c r="J65" s="92"/>
      <c r="K65" s="92"/>
      <c r="L65" s="92"/>
      <c r="M65" s="92">
        <v>2</v>
      </c>
      <c r="N65" s="92">
        <v>2</v>
      </c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>
        <f>SUM(F65:Y65)</f>
        <v>14</v>
      </c>
      <c r="AA65" s="120">
        <f t="shared" si="9"/>
        <v>1980</v>
      </c>
    </row>
    <row r="66" spans="1:29" x14ac:dyDescent="0.2">
      <c r="A66" s="84" t="s">
        <v>148</v>
      </c>
      <c r="B66" s="85" t="s">
        <v>95</v>
      </c>
      <c r="C66" s="86"/>
      <c r="D66" s="86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8">
        <f>SUM(Z67:Z72)</f>
        <v>0</v>
      </c>
      <c r="AA66" s="119">
        <f>SUM(AA67:AA72)</f>
        <v>0</v>
      </c>
    </row>
    <row r="67" spans="1:29" x14ac:dyDescent="0.2">
      <c r="A67" s="89"/>
      <c r="B67" s="90">
        <v>8.1</v>
      </c>
      <c r="C67" s="90" t="s">
        <v>74</v>
      </c>
      <c r="D67" s="90"/>
      <c r="E67" s="90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>
        <f t="shared" si="7"/>
        <v>0</v>
      </c>
      <c r="AA67" s="120">
        <f t="shared" ref="AA67:AA72" si="10">ROUND(SUMPRODUCT($F$7:$Y$7,F67:Y67),0)</f>
        <v>0</v>
      </c>
    </row>
    <row r="68" spans="1:29" x14ac:dyDescent="0.2">
      <c r="A68" s="94"/>
      <c r="B68" s="90">
        <v>8.1999999999999993</v>
      </c>
      <c r="C68" s="90" t="s">
        <v>75</v>
      </c>
      <c r="D68" s="90"/>
      <c r="E68" s="90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>
        <f t="shared" si="7"/>
        <v>0</v>
      </c>
      <c r="AA68" s="120">
        <f t="shared" si="10"/>
        <v>0</v>
      </c>
    </row>
    <row r="69" spans="1:29" x14ac:dyDescent="0.2">
      <c r="A69" s="94"/>
      <c r="B69" s="90"/>
      <c r="C69" s="95" t="s">
        <v>135</v>
      </c>
      <c r="D69" s="90"/>
      <c r="E69" s="90" t="s">
        <v>76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>
        <f t="shared" ref="Z69:Z72" si="11">SUM(F69:Y69)</f>
        <v>0</v>
      </c>
      <c r="AA69" s="120">
        <f t="shared" si="10"/>
        <v>0</v>
      </c>
    </row>
    <row r="70" spans="1:29" x14ac:dyDescent="0.2">
      <c r="A70" s="94"/>
      <c r="B70" s="90"/>
      <c r="C70" s="95" t="s">
        <v>136</v>
      </c>
      <c r="D70" s="90"/>
      <c r="E70" s="90" t="s">
        <v>77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>
        <f t="shared" si="11"/>
        <v>0</v>
      </c>
      <c r="AA70" s="120">
        <f t="shared" si="10"/>
        <v>0</v>
      </c>
    </row>
    <row r="71" spans="1:29" x14ac:dyDescent="0.2">
      <c r="A71" s="94"/>
      <c r="B71" s="90"/>
      <c r="C71" s="95" t="s">
        <v>137</v>
      </c>
      <c r="D71" s="90"/>
      <c r="E71" s="90" t="s">
        <v>78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>
        <f t="shared" si="11"/>
        <v>0</v>
      </c>
      <c r="AA71" s="120">
        <f t="shared" si="10"/>
        <v>0</v>
      </c>
    </row>
    <row r="72" spans="1:29" x14ac:dyDescent="0.2">
      <c r="A72" s="94"/>
      <c r="B72" s="90"/>
      <c r="C72" s="95" t="s">
        <v>138</v>
      </c>
      <c r="D72" s="90"/>
      <c r="E72" s="90" t="s">
        <v>79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>
        <f t="shared" si="11"/>
        <v>0</v>
      </c>
      <c r="AA72" s="120">
        <f t="shared" si="10"/>
        <v>0</v>
      </c>
    </row>
    <row r="73" spans="1:29" s="141" customFormat="1" x14ac:dyDescent="0.2">
      <c r="A73" s="152"/>
      <c r="B73" s="95">
        <v>8.3000000000000007</v>
      </c>
      <c r="C73" s="95" t="s">
        <v>276</v>
      </c>
      <c r="D73" s="95"/>
      <c r="E73" s="95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>
        <f t="shared" ref="Z73:Z76" si="12">SUM(F73:Y73)</f>
        <v>0</v>
      </c>
      <c r="AA73" s="120">
        <f t="shared" ref="AA73:AA76" si="13">ROUND(SUMPRODUCT($F$7:$Y$7,F73:Y73),0)</f>
        <v>0</v>
      </c>
      <c r="AB73" s="113"/>
      <c r="AC73" s="113"/>
    </row>
    <row r="74" spans="1:29" s="141" customFormat="1" x14ac:dyDescent="0.2">
      <c r="A74" s="152"/>
      <c r="B74" s="95"/>
      <c r="C74" s="95" t="s">
        <v>277</v>
      </c>
      <c r="D74" s="95"/>
      <c r="E74" s="95" t="s">
        <v>278</v>
      </c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>
        <f t="shared" si="12"/>
        <v>0</v>
      </c>
      <c r="AA74" s="120">
        <f t="shared" si="13"/>
        <v>0</v>
      </c>
      <c r="AB74" s="113"/>
      <c r="AC74" s="113"/>
    </row>
    <row r="75" spans="1:29" s="141" customFormat="1" x14ac:dyDescent="0.2">
      <c r="A75" s="152"/>
      <c r="B75" s="95"/>
      <c r="C75" s="95" t="s">
        <v>279</v>
      </c>
      <c r="D75" s="95"/>
      <c r="E75" s="95" t="s">
        <v>280</v>
      </c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>
        <f t="shared" si="12"/>
        <v>0</v>
      </c>
      <c r="AA75" s="120">
        <f t="shared" si="13"/>
        <v>0</v>
      </c>
      <c r="AB75" s="113"/>
      <c r="AC75" s="113"/>
    </row>
    <row r="76" spans="1:29" s="141" customFormat="1" x14ac:dyDescent="0.2">
      <c r="A76" s="152"/>
      <c r="B76" s="95"/>
      <c r="C76" s="95" t="s">
        <v>281</v>
      </c>
      <c r="D76" s="95"/>
      <c r="E76" s="95" t="s">
        <v>282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>
        <f t="shared" si="12"/>
        <v>0</v>
      </c>
      <c r="AA76" s="120">
        <f t="shared" si="13"/>
        <v>0</v>
      </c>
      <c r="AB76" s="113"/>
      <c r="AC76" s="113"/>
    </row>
    <row r="77" spans="1:29" x14ac:dyDescent="0.2">
      <c r="A77" s="84"/>
      <c r="B77" s="85"/>
      <c r="C77" s="86"/>
      <c r="D77" s="86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8"/>
      <c r="AA77" s="119"/>
    </row>
    <row r="78" spans="1:29" x14ac:dyDescent="0.2">
      <c r="A78" s="89"/>
      <c r="B78" s="90"/>
      <c r="C78" s="90"/>
      <c r="D78" s="90"/>
      <c r="E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120"/>
    </row>
    <row r="79" spans="1:29" ht="16.5" thickBot="1" x14ac:dyDescent="0.3">
      <c r="A79" s="97"/>
      <c r="B79" s="98"/>
      <c r="C79" s="98"/>
      <c r="D79" s="98"/>
      <c r="E79" s="99" t="s">
        <v>30</v>
      </c>
      <c r="F79" s="100">
        <f t="shared" ref="F79:R79" si="14">SUM(F10:F78)</f>
        <v>2</v>
      </c>
      <c r="G79" s="100">
        <f t="shared" si="14"/>
        <v>29</v>
      </c>
      <c r="H79" s="100">
        <f t="shared" si="14"/>
        <v>30</v>
      </c>
      <c r="I79" s="100">
        <f t="shared" si="14"/>
        <v>0</v>
      </c>
      <c r="J79" s="100">
        <f t="shared" si="14"/>
        <v>16</v>
      </c>
      <c r="K79" s="100">
        <f t="shared" si="14"/>
        <v>10</v>
      </c>
      <c r="L79" s="100">
        <f t="shared" si="14"/>
        <v>16</v>
      </c>
      <c r="M79" s="100">
        <f t="shared" si="14"/>
        <v>6</v>
      </c>
      <c r="N79" s="100">
        <f t="shared" si="14"/>
        <v>14</v>
      </c>
      <c r="O79" s="100">
        <f t="shared" si="14"/>
        <v>2</v>
      </c>
      <c r="P79" s="100">
        <f t="shared" si="14"/>
        <v>0</v>
      </c>
      <c r="Q79" s="100">
        <f t="shared" si="14"/>
        <v>0</v>
      </c>
      <c r="R79" s="100">
        <f t="shared" si="14"/>
        <v>0</v>
      </c>
      <c r="S79" s="100">
        <f>SUM(S10:S78)</f>
        <v>0</v>
      </c>
      <c r="T79" s="100">
        <f t="shared" ref="T79:Y79" si="15">SUM(T10:T78)</f>
        <v>0</v>
      </c>
      <c r="U79" s="100">
        <f t="shared" si="15"/>
        <v>0</v>
      </c>
      <c r="V79" s="100">
        <f t="shared" si="15"/>
        <v>0</v>
      </c>
      <c r="W79" s="100">
        <f t="shared" si="15"/>
        <v>0</v>
      </c>
      <c r="X79" s="100">
        <f t="shared" si="15"/>
        <v>0</v>
      </c>
      <c r="Y79" s="100">
        <f t="shared" si="15"/>
        <v>0</v>
      </c>
      <c r="Z79" s="100">
        <f>+Z10+Z24+Z35+Z41+Z46+Z51+Z62+Z66+Z77</f>
        <v>125</v>
      </c>
      <c r="AA79" s="121">
        <f>SUM(AA77,AA66,AA62,AA51,AA46,AA41,AA35,AA24,AA10)</f>
        <v>17612</v>
      </c>
    </row>
  </sheetData>
  <mergeCells count="1">
    <mergeCell ref="A5:O5"/>
  </mergeCells>
  <pageMargins left="0.7" right="0.7" top="0.5" bottom="0.5" header="0.05" footer="0.05"/>
  <pageSetup paperSize="3" scale="66" orientation="landscape" r:id="rId1"/>
  <headerFooter>
    <oddFooter>&amp;L&amp;D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0"/>
  <sheetViews>
    <sheetView zoomScale="75" zoomScaleNormal="75" workbookViewId="0">
      <selection activeCell="Q21" sqref="Q21"/>
    </sheetView>
  </sheetViews>
  <sheetFormatPr defaultRowHeight="14.25" x14ac:dyDescent="0.2"/>
  <cols>
    <col min="3" max="3" width="27.125" customWidth="1"/>
    <col min="4" max="4" width="24.75" bestFit="1" customWidth="1"/>
    <col min="5" max="5" width="17.75" customWidth="1"/>
    <col min="7" max="7" width="7.375" customWidth="1"/>
    <col min="9" max="9" width="7.5" customWidth="1"/>
    <col min="10" max="10" width="13.25" customWidth="1"/>
    <col min="12" max="13" width="0" hidden="1" customWidth="1"/>
    <col min="14" max="14" width="9.75" hidden="1" customWidth="1"/>
    <col min="15" max="15" width="0" hidden="1" customWidth="1"/>
    <col min="16" max="16" width="10.5" hidden="1" customWidth="1"/>
  </cols>
  <sheetData>
    <row r="3" spans="2:16" ht="18" x14ac:dyDescent="0.25">
      <c r="C3" s="229" t="str">
        <f>'EST COST (Sub-4)'!C3</f>
        <v>Agreement Number</v>
      </c>
      <c r="D3" s="229"/>
      <c r="E3" s="229"/>
      <c r="F3" s="229"/>
      <c r="G3" s="229"/>
      <c r="H3" s="229"/>
      <c r="I3" s="229"/>
      <c r="J3" s="229"/>
    </row>
    <row r="4" spans="2:16" ht="18" x14ac:dyDescent="0.25">
      <c r="C4" s="229" t="str">
        <f>'EST COST (Sub-4)'!C4</f>
        <v>Project Name</v>
      </c>
      <c r="D4" s="229"/>
      <c r="E4" s="229"/>
      <c r="F4" s="229"/>
      <c r="G4" s="229"/>
      <c r="H4" s="229"/>
      <c r="I4" s="229"/>
      <c r="J4" s="229"/>
    </row>
    <row r="5" spans="2:16" ht="18" x14ac:dyDescent="0.25">
      <c r="C5" s="228" t="s">
        <v>354</v>
      </c>
      <c r="D5" s="228"/>
      <c r="E5" s="228"/>
      <c r="F5" s="228"/>
      <c r="G5" s="228"/>
      <c r="H5" s="228"/>
      <c r="I5" s="228"/>
      <c r="J5" s="228"/>
    </row>
    <row r="6" spans="2:16" ht="18" x14ac:dyDescent="0.25">
      <c r="C6" s="229" t="s">
        <v>8</v>
      </c>
      <c r="D6" s="229"/>
      <c r="E6" s="229"/>
      <c r="F6" s="229"/>
      <c r="G6" s="229"/>
      <c r="H6" s="229"/>
      <c r="I6" s="229"/>
      <c r="J6" s="229"/>
    </row>
    <row r="7" spans="2:16" x14ac:dyDescent="0.2">
      <c r="C7" s="11"/>
      <c r="D7" s="11"/>
      <c r="E7" s="11"/>
      <c r="F7" s="11"/>
      <c r="G7" s="11"/>
      <c r="H7" s="11"/>
      <c r="I7" s="11"/>
      <c r="J7" s="12"/>
    </row>
    <row r="8" spans="2:16" ht="15" x14ac:dyDescent="0.25">
      <c r="C8" s="13" t="s">
        <v>355</v>
      </c>
      <c r="D8" s="11"/>
      <c r="E8" s="11"/>
      <c r="F8" s="11"/>
      <c r="G8" s="11"/>
      <c r="H8" s="11"/>
      <c r="I8" s="11"/>
      <c r="J8" s="12"/>
    </row>
    <row r="9" spans="2:16" ht="15" x14ac:dyDescent="0.25">
      <c r="C9" s="14"/>
      <c r="D9" s="15"/>
      <c r="E9" s="15"/>
      <c r="F9" s="15"/>
      <c r="G9" s="15"/>
      <c r="H9" s="15"/>
      <c r="I9" s="15"/>
      <c r="J9" s="16"/>
    </row>
    <row r="10" spans="2:16" ht="15" x14ac:dyDescent="0.25">
      <c r="B10" s="113" t="s">
        <v>203</v>
      </c>
      <c r="C10" s="57" t="s">
        <v>1</v>
      </c>
      <c r="D10" s="57" t="s">
        <v>197</v>
      </c>
      <c r="E10" s="57" t="s">
        <v>195</v>
      </c>
      <c r="F10" s="58" t="s">
        <v>10</v>
      </c>
      <c r="G10" s="58" t="s">
        <v>11</v>
      </c>
      <c r="H10" s="59" t="s">
        <v>12</v>
      </c>
      <c r="I10" s="165" t="s">
        <v>13</v>
      </c>
      <c r="J10" s="166" t="s">
        <v>14</v>
      </c>
      <c r="K10" s="113"/>
      <c r="M10" t="s">
        <v>287</v>
      </c>
      <c r="N10" t="s">
        <v>288</v>
      </c>
      <c r="O10" t="s">
        <v>289</v>
      </c>
      <c r="P10" t="s">
        <v>290</v>
      </c>
    </row>
    <row r="11" spans="2:16" x14ac:dyDescent="0.2">
      <c r="B11" s="212">
        <v>25</v>
      </c>
      <c r="C11" s="215" t="s">
        <v>130</v>
      </c>
      <c r="D11" s="60" t="s">
        <v>187</v>
      </c>
      <c r="E11" s="60"/>
      <c r="F11" s="113">
        <f>'EST HRS (Sub-6)'!$F$79</f>
        <v>2</v>
      </c>
      <c r="G11" s="60"/>
      <c r="H11" s="209">
        <v>65</v>
      </c>
      <c r="I11" s="170"/>
      <c r="J11" s="169">
        <f>F11*H11</f>
        <v>130</v>
      </c>
      <c r="K11" s="113"/>
      <c r="M11" s="122">
        <f>H11</f>
        <v>65</v>
      </c>
      <c r="N11" s="122">
        <f>H11*$D$37</f>
        <v>124.72200000000001</v>
      </c>
      <c r="O11" s="122">
        <f>H11*$D$38</f>
        <v>18.524999999999999</v>
      </c>
      <c r="P11" s="122">
        <f>SUM(M11:O11)</f>
        <v>208.24700000000001</v>
      </c>
    </row>
    <row r="12" spans="2:16" x14ac:dyDescent="0.2">
      <c r="B12" s="212">
        <v>25</v>
      </c>
      <c r="C12" s="60" t="s">
        <v>130</v>
      </c>
      <c r="D12" s="60" t="s">
        <v>196</v>
      </c>
      <c r="E12" s="60"/>
      <c r="F12" s="113">
        <f>'EST HRS (Sub-6)'!$G$79</f>
        <v>29</v>
      </c>
      <c r="G12" s="60"/>
      <c r="H12" s="209">
        <v>65</v>
      </c>
      <c r="I12" s="170"/>
      <c r="J12" s="169">
        <f t="shared" ref="J12:J30" si="0">F12*H12</f>
        <v>1885</v>
      </c>
      <c r="K12" s="113"/>
      <c r="M12" s="122">
        <f t="shared" ref="M12:M30" si="1">H12</f>
        <v>65</v>
      </c>
      <c r="N12" s="122">
        <f t="shared" ref="N12:N30" si="2">H12*$D$37</f>
        <v>124.72200000000001</v>
      </c>
      <c r="O12" s="122">
        <f t="shared" ref="O12:O30" si="3">H12*$D$38</f>
        <v>18.524999999999999</v>
      </c>
      <c r="P12" s="122">
        <f t="shared" ref="P12:P30" si="4">SUM(M12:O12)</f>
        <v>208.24700000000001</v>
      </c>
    </row>
    <row r="13" spans="2:16" x14ac:dyDescent="0.2">
      <c r="B13" s="212">
        <v>20</v>
      </c>
      <c r="C13" s="60" t="s">
        <v>198</v>
      </c>
      <c r="D13" s="60" t="s">
        <v>188</v>
      </c>
      <c r="E13" s="60"/>
      <c r="F13" s="113">
        <f>'EST HRS (Sub-6)'!$H$79</f>
        <v>30</v>
      </c>
      <c r="G13" s="60"/>
      <c r="H13" s="209">
        <v>45</v>
      </c>
      <c r="I13" s="170"/>
      <c r="J13" s="169">
        <f t="shared" si="0"/>
        <v>1350</v>
      </c>
      <c r="K13" s="113"/>
      <c r="M13" s="122">
        <f t="shared" si="1"/>
        <v>45</v>
      </c>
      <c r="N13" s="122">
        <f t="shared" si="2"/>
        <v>86.346000000000004</v>
      </c>
      <c r="O13" s="122">
        <f t="shared" si="3"/>
        <v>12.824999999999999</v>
      </c>
      <c r="P13" s="122">
        <f t="shared" si="4"/>
        <v>144.17099999999999</v>
      </c>
    </row>
    <row r="14" spans="2:16" x14ac:dyDescent="0.2">
      <c r="B14" s="212">
        <v>20</v>
      </c>
      <c r="C14" s="60" t="s">
        <v>198</v>
      </c>
      <c r="D14" s="60" t="s">
        <v>188</v>
      </c>
      <c r="E14" s="60"/>
      <c r="F14" s="113">
        <f>'EST HRS (Sub-6)'!$I$79</f>
        <v>0</v>
      </c>
      <c r="G14" s="60"/>
      <c r="H14" s="209">
        <v>45</v>
      </c>
      <c r="I14" s="170"/>
      <c r="J14" s="169">
        <f t="shared" si="0"/>
        <v>0</v>
      </c>
      <c r="K14" s="113"/>
      <c r="M14" s="122">
        <f t="shared" si="1"/>
        <v>45</v>
      </c>
      <c r="N14" s="122">
        <f t="shared" si="2"/>
        <v>86.346000000000004</v>
      </c>
      <c r="O14" s="122">
        <f t="shared" si="3"/>
        <v>12.824999999999999</v>
      </c>
      <c r="P14" s="122">
        <f t="shared" si="4"/>
        <v>144.17099999999999</v>
      </c>
    </row>
    <row r="15" spans="2:16" x14ac:dyDescent="0.2">
      <c r="B15" s="212">
        <v>19</v>
      </c>
      <c r="C15" s="60" t="s">
        <v>199</v>
      </c>
      <c r="D15" s="60" t="s">
        <v>189</v>
      </c>
      <c r="E15" s="60"/>
      <c r="F15" s="113">
        <f>'EST HRS (Sub-6)'!$J$79</f>
        <v>16</v>
      </c>
      <c r="G15" s="60"/>
      <c r="H15" s="209">
        <v>40</v>
      </c>
      <c r="I15" s="170"/>
      <c r="J15" s="169">
        <f t="shared" si="0"/>
        <v>640</v>
      </c>
      <c r="K15" s="113"/>
      <c r="M15" s="122">
        <f t="shared" si="1"/>
        <v>40</v>
      </c>
      <c r="N15" s="122">
        <f t="shared" si="2"/>
        <v>76.75200000000001</v>
      </c>
      <c r="O15" s="122">
        <f t="shared" si="3"/>
        <v>11.399999999999999</v>
      </c>
      <c r="P15" s="122">
        <f t="shared" si="4"/>
        <v>128.15200000000002</v>
      </c>
    </row>
    <row r="16" spans="2:16" x14ac:dyDescent="0.2">
      <c r="B16" s="212">
        <v>19</v>
      </c>
      <c r="C16" s="60" t="s">
        <v>199</v>
      </c>
      <c r="D16" s="60" t="s">
        <v>188</v>
      </c>
      <c r="E16" s="60"/>
      <c r="F16" s="113">
        <f>'EST HRS (Sub-6)'!$K$79</f>
        <v>10</v>
      </c>
      <c r="G16" s="60"/>
      <c r="H16" s="209">
        <v>40</v>
      </c>
      <c r="I16" s="170"/>
      <c r="J16" s="169">
        <f t="shared" si="0"/>
        <v>400</v>
      </c>
      <c r="K16" s="113"/>
      <c r="M16" s="122">
        <f t="shared" si="1"/>
        <v>40</v>
      </c>
      <c r="N16" s="122">
        <f t="shared" si="2"/>
        <v>76.75200000000001</v>
      </c>
      <c r="O16" s="122">
        <f t="shared" si="3"/>
        <v>11.399999999999999</v>
      </c>
      <c r="P16" s="122">
        <f t="shared" si="4"/>
        <v>128.15200000000002</v>
      </c>
    </row>
    <row r="17" spans="2:16" x14ac:dyDescent="0.2">
      <c r="B17" s="212">
        <v>15</v>
      </c>
      <c r="C17" s="60" t="s">
        <v>200</v>
      </c>
      <c r="D17" s="60" t="s">
        <v>189</v>
      </c>
      <c r="E17" s="60"/>
      <c r="F17" s="113">
        <f>'EST HRS (Sub-6)'!$L$79</f>
        <v>16</v>
      </c>
      <c r="G17" s="60"/>
      <c r="H17" s="209">
        <v>25</v>
      </c>
      <c r="I17" s="170"/>
      <c r="J17" s="169">
        <f t="shared" si="0"/>
        <v>400</v>
      </c>
      <c r="K17" s="113"/>
      <c r="M17" s="122">
        <f t="shared" si="1"/>
        <v>25</v>
      </c>
      <c r="N17" s="122">
        <f t="shared" si="2"/>
        <v>47.97</v>
      </c>
      <c r="O17" s="122">
        <f t="shared" si="3"/>
        <v>7.1249999999999991</v>
      </c>
      <c r="P17" s="122">
        <f t="shared" si="4"/>
        <v>80.094999999999999</v>
      </c>
    </row>
    <row r="18" spans="2:16" x14ac:dyDescent="0.2">
      <c r="B18" s="212">
        <v>17</v>
      </c>
      <c r="C18" s="60" t="s">
        <v>201</v>
      </c>
      <c r="D18" s="60" t="s">
        <v>190</v>
      </c>
      <c r="E18" s="60"/>
      <c r="F18" s="113">
        <f>'EST HRS (Sub-6)'!$M$79</f>
        <v>6</v>
      </c>
      <c r="G18" s="60"/>
      <c r="H18" s="209">
        <v>34</v>
      </c>
      <c r="I18" s="170"/>
      <c r="J18" s="169">
        <f t="shared" si="0"/>
        <v>204</v>
      </c>
      <c r="K18" s="113"/>
      <c r="M18" s="122">
        <f t="shared" si="1"/>
        <v>34</v>
      </c>
      <c r="N18" s="122">
        <f t="shared" si="2"/>
        <v>65.239199999999997</v>
      </c>
      <c r="O18" s="122">
        <f t="shared" si="3"/>
        <v>9.69</v>
      </c>
      <c r="P18" s="122">
        <f t="shared" si="4"/>
        <v>108.92919999999999</v>
      </c>
    </row>
    <row r="19" spans="2:16" x14ac:dyDescent="0.2">
      <c r="B19" s="212">
        <v>17</v>
      </c>
      <c r="C19" s="60" t="s">
        <v>202</v>
      </c>
      <c r="D19" s="60" t="s">
        <v>191</v>
      </c>
      <c r="E19" s="60"/>
      <c r="F19" s="113">
        <f>'EST HRS (Sub-6)'!$N$79</f>
        <v>14</v>
      </c>
      <c r="G19" s="60"/>
      <c r="H19" s="209">
        <v>30</v>
      </c>
      <c r="I19" s="170"/>
      <c r="J19" s="169">
        <f t="shared" si="0"/>
        <v>420</v>
      </c>
      <c r="K19" s="113"/>
      <c r="M19" s="122">
        <f t="shared" si="1"/>
        <v>30</v>
      </c>
      <c r="N19" s="122">
        <f t="shared" si="2"/>
        <v>57.564</v>
      </c>
      <c r="O19" s="122">
        <f t="shared" si="3"/>
        <v>8.5499999999999989</v>
      </c>
      <c r="P19" s="122">
        <f t="shared" si="4"/>
        <v>96.11399999999999</v>
      </c>
    </row>
    <row r="20" spans="2:16" x14ac:dyDescent="0.2">
      <c r="B20" s="212">
        <v>17</v>
      </c>
      <c r="C20" s="60" t="s">
        <v>202</v>
      </c>
      <c r="D20" s="60" t="s">
        <v>192</v>
      </c>
      <c r="E20" s="60"/>
      <c r="F20" s="113">
        <f>'EST HRS (Sub-6)'!$O$79</f>
        <v>2</v>
      </c>
      <c r="G20" s="60"/>
      <c r="H20" s="209">
        <v>34</v>
      </c>
      <c r="I20" s="170"/>
      <c r="J20" s="169">
        <f t="shared" si="0"/>
        <v>68</v>
      </c>
      <c r="K20" s="113"/>
      <c r="M20" s="122">
        <f t="shared" si="1"/>
        <v>34</v>
      </c>
      <c r="N20" s="122">
        <f t="shared" si="2"/>
        <v>65.239199999999997</v>
      </c>
      <c r="O20" s="122">
        <f t="shared" si="3"/>
        <v>9.69</v>
      </c>
      <c r="P20" s="122">
        <f t="shared" si="4"/>
        <v>108.92919999999999</v>
      </c>
    </row>
    <row r="21" spans="2:16" x14ac:dyDescent="0.2">
      <c r="B21" s="113"/>
      <c r="C21" s="61"/>
      <c r="D21" s="60"/>
      <c r="E21" s="60"/>
      <c r="F21" s="113">
        <f>'EST HRS (Sub-6)'!$P$79</f>
        <v>0</v>
      </c>
      <c r="G21" s="60"/>
      <c r="H21" s="169"/>
      <c r="I21" s="170"/>
      <c r="J21" s="169">
        <f t="shared" si="0"/>
        <v>0</v>
      </c>
      <c r="K21" s="113"/>
      <c r="M21" s="122">
        <f t="shared" si="1"/>
        <v>0</v>
      </c>
      <c r="N21" s="122">
        <f t="shared" si="2"/>
        <v>0</v>
      </c>
      <c r="O21" s="122">
        <f t="shared" si="3"/>
        <v>0</v>
      </c>
      <c r="P21" s="122">
        <f t="shared" si="4"/>
        <v>0</v>
      </c>
    </row>
    <row r="22" spans="2:16" hidden="1" x14ac:dyDescent="0.2">
      <c r="B22" s="113"/>
      <c r="C22" s="61"/>
      <c r="D22" s="60"/>
      <c r="E22" s="60"/>
      <c r="F22" s="113">
        <f>'EST HRS (Sub-6)'!$Q$79</f>
        <v>0</v>
      </c>
      <c r="G22" s="60"/>
      <c r="H22" s="169"/>
      <c r="I22" s="170"/>
      <c r="J22" s="169">
        <f t="shared" si="0"/>
        <v>0</v>
      </c>
      <c r="K22" s="113"/>
      <c r="M22" s="122">
        <f t="shared" si="1"/>
        <v>0</v>
      </c>
      <c r="N22" s="122">
        <f t="shared" si="2"/>
        <v>0</v>
      </c>
      <c r="O22" s="122">
        <f t="shared" si="3"/>
        <v>0</v>
      </c>
      <c r="P22" s="122">
        <f t="shared" si="4"/>
        <v>0</v>
      </c>
    </row>
    <row r="23" spans="2:16" hidden="1" x14ac:dyDescent="0.2">
      <c r="B23" s="113"/>
      <c r="C23" s="61"/>
      <c r="D23" s="60"/>
      <c r="E23" s="60"/>
      <c r="F23" s="113">
        <f>'EST HRS (Sub-6)'!$R$79</f>
        <v>0</v>
      </c>
      <c r="G23" s="60"/>
      <c r="H23" s="169"/>
      <c r="I23" s="170"/>
      <c r="J23" s="169">
        <f t="shared" si="0"/>
        <v>0</v>
      </c>
      <c r="K23" s="113"/>
      <c r="M23" s="122">
        <f t="shared" si="1"/>
        <v>0</v>
      </c>
      <c r="N23" s="122">
        <f t="shared" si="2"/>
        <v>0</v>
      </c>
      <c r="O23" s="122">
        <f t="shared" si="3"/>
        <v>0</v>
      </c>
      <c r="P23" s="122">
        <f t="shared" si="4"/>
        <v>0</v>
      </c>
    </row>
    <row r="24" spans="2:16" hidden="1" x14ac:dyDescent="0.2">
      <c r="B24" s="113"/>
      <c r="C24" s="60"/>
      <c r="D24" s="60"/>
      <c r="E24" s="60"/>
      <c r="F24" s="113">
        <f>'EST HRS (Sub-6)'!$S$79</f>
        <v>0</v>
      </c>
      <c r="G24" s="60"/>
      <c r="H24" s="169"/>
      <c r="I24" s="170"/>
      <c r="J24" s="169">
        <f t="shared" si="0"/>
        <v>0</v>
      </c>
      <c r="K24" s="113"/>
      <c r="M24" s="122">
        <f t="shared" si="1"/>
        <v>0</v>
      </c>
      <c r="N24" s="122">
        <f t="shared" si="2"/>
        <v>0</v>
      </c>
      <c r="O24" s="122">
        <f t="shared" si="3"/>
        <v>0</v>
      </c>
      <c r="P24" s="122">
        <f t="shared" si="4"/>
        <v>0</v>
      </c>
    </row>
    <row r="25" spans="2:16" hidden="1" x14ac:dyDescent="0.2">
      <c r="B25" s="113"/>
      <c r="C25" s="60"/>
      <c r="D25" s="60"/>
      <c r="E25" s="60"/>
      <c r="F25" s="113">
        <f>'EST HRS (Sub-6)'!$T$79</f>
        <v>0</v>
      </c>
      <c r="G25" s="60"/>
      <c r="H25" s="169"/>
      <c r="I25" s="170"/>
      <c r="J25" s="169">
        <f t="shared" si="0"/>
        <v>0</v>
      </c>
      <c r="K25" s="113"/>
      <c r="M25" s="122">
        <f t="shared" si="1"/>
        <v>0</v>
      </c>
      <c r="N25" s="122">
        <f t="shared" si="2"/>
        <v>0</v>
      </c>
      <c r="O25" s="122">
        <f t="shared" si="3"/>
        <v>0</v>
      </c>
      <c r="P25" s="122">
        <f t="shared" si="4"/>
        <v>0</v>
      </c>
    </row>
    <row r="26" spans="2:16" hidden="1" x14ac:dyDescent="0.2">
      <c r="B26" s="113"/>
      <c r="C26" s="60"/>
      <c r="D26" s="60"/>
      <c r="E26" s="60"/>
      <c r="F26" s="113">
        <f>'EST HRS (Sub-6)'!$U$79</f>
        <v>0</v>
      </c>
      <c r="G26" s="60"/>
      <c r="H26" s="169"/>
      <c r="I26" s="170"/>
      <c r="J26" s="169">
        <f t="shared" si="0"/>
        <v>0</v>
      </c>
      <c r="K26" s="113"/>
      <c r="M26" s="122">
        <f t="shared" si="1"/>
        <v>0</v>
      </c>
      <c r="N26" s="122">
        <f t="shared" si="2"/>
        <v>0</v>
      </c>
      <c r="O26" s="122">
        <f t="shared" si="3"/>
        <v>0</v>
      </c>
      <c r="P26" s="122">
        <f t="shared" si="4"/>
        <v>0</v>
      </c>
    </row>
    <row r="27" spans="2:16" hidden="1" x14ac:dyDescent="0.2">
      <c r="B27" s="113"/>
      <c r="C27" s="60"/>
      <c r="D27" s="60"/>
      <c r="E27" s="60"/>
      <c r="F27" s="113">
        <f>'EST HRS (Sub-6)'!$V$79</f>
        <v>0</v>
      </c>
      <c r="G27" s="60"/>
      <c r="H27" s="169"/>
      <c r="I27" s="170"/>
      <c r="J27" s="169">
        <f t="shared" si="0"/>
        <v>0</v>
      </c>
      <c r="K27" s="113"/>
      <c r="M27" s="122">
        <f t="shared" si="1"/>
        <v>0</v>
      </c>
      <c r="N27" s="122">
        <f t="shared" si="2"/>
        <v>0</v>
      </c>
      <c r="O27" s="122">
        <f t="shared" si="3"/>
        <v>0</v>
      </c>
      <c r="P27" s="122">
        <f t="shared" si="4"/>
        <v>0</v>
      </c>
    </row>
    <row r="28" spans="2:16" hidden="1" x14ac:dyDescent="0.2">
      <c r="B28" s="113"/>
      <c r="C28" s="60"/>
      <c r="D28" s="60"/>
      <c r="E28" s="60"/>
      <c r="F28" s="113">
        <f>'EST HRS (Sub-6)'!$W$79</f>
        <v>0</v>
      </c>
      <c r="G28" s="60"/>
      <c r="H28" s="169"/>
      <c r="I28" s="170"/>
      <c r="J28" s="169">
        <f t="shared" si="0"/>
        <v>0</v>
      </c>
      <c r="K28" s="113"/>
      <c r="M28" s="122">
        <f t="shared" si="1"/>
        <v>0</v>
      </c>
      <c r="N28" s="122">
        <f t="shared" si="2"/>
        <v>0</v>
      </c>
      <c r="O28" s="122">
        <f t="shared" si="3"/>
        <v>0</v>
      </c>
      <c r="P28" s="122">
        <f t="shared" si="4"/>
        <v>0</v>
      </c>
    </row>
    <row r="29" spans="2:16" hidden="1" x14ac:dyDescent="0.2">
      <c r="B29" s="113"/>
      <c r="C29" s="60"/>
      <c r="D29" s="60"/>
      <c r="E29" s="60"/>
      <c r="F29" s="113">
        <f>'EST HRS (Sub-6)'!$X$79</f>
        <v>0</v>
      </c>
      <c r="G29" s="60"/>
      <c r="H29" s="169"/>
      <c r="I29" s="170"/>
      <c r="J29" s="169">
        <f t="shared" si="0"/>
        <v>0</v>
      </c>
      <c r="K29" s="113"/>
      <c r="M29" s="122">
        <f t="shared" si="1"/>
        <v>0</v>
      </c>
      <c r="N29" s="122">
        <f t="shared" si="2"/>
        <v>0</v>
      </c>
      <c r="O29" s="122">
        <f t="shared" si="3"/>
        <v>0</v>
      </c>
      <c r="P29" s="122">
        <f t="shared" si="4"/>
        <v>0</v>
      </c>
    </row>
    <row r="30" spans="2:16" hidden="1" x14ac:dyDescent="0.2">
      <c r="B30" s="113"/>
      <c r="C30" s="60"/>
      <c r="D30" s="60"/>
      <c r="E30" s="60"/>
      <c r="F30" s="113">
        <f>'EST HRS (Sub-6)'!$Y$79</f>
        <v>0</v>
      </c>
      <c r="G30" s="60"/>
      <c r="H30" s="169"/>
      <c r="I30" s="170"/>
      <c r="J30" s="169">
        <f t="shared" si="0"/>
        <v>0</v>
      </c>
      <c r="K30" s="113"/>
      <c r="M30" s="122">
        <f t="shared" si="1"/>
        <v>0</v>
      </c>
      <c r="N30" s="122">
        <f t="shared" si="2"/>
        <v>0</v>
      </c>
      <c r="O30" s="122">
        <f t="shared" si="3"/>
        <v>0</v>
      </c>
      <c r="P30" s="122">
        <f t="shared" si="4"/>
        <v>0</v>
      </c>
    </row>
    <row r="31" spans="2:16" x14ac:dyDescent="0.2">
      <c r="B31" s="113"/>
      <c r="C31" s="60"/>
      <c r="D31" s="60"/>
      <c r="E31" s="60"/>
      <c r="F31" s="61"/>
      <c r="G31" s="60"/>
      <c r="H31" s="169"/>
      <c r="I31" s="170"/>
      <c r="J31" s="172"/>
      <c r="K31" s="113"/>
    </row>
    <row r="32" spans="2:16" ht="15" x14ac:dyDescent="0.25">
      <c r="B32" s="113"/>
      <c r="C32" s="60"/>
      <c r="D32" s="62"/>
      <c r="E32" s="64" t="s">
        <v>5</v>
      </c>
      <c r="F32" s="65">
        <f>SUM(F11:F30)</f>
        <v>125</v>
      </c>
      <c r="G32" s="62"/>
      <c r="H32" s="62"/>
      <c r="I32" s="64" t="s">
        <v>15</v>
      </c>
      <c r="J32" s="176">
        <f>SUM(J11:J31)</f>
        <v>5497</v>
      </c>
      <c r="K32" s="113"/>
    </row>
    <row r="33" spans="2:11" ht="15" x14ac:dyDescent="0.25">
      <c r="B33" s="113"/>
      <c r="C33" s="60"/>
      <c r="D33" s="62"/>
      <c r="E33" s="66"/>
      <c r="F33" s="63"/>
      <c r="G33" s="62"/>
      <c r="H33" s="62"/>
      <c r="I33" s="64"/>
      <c r="J33" s="205"/>
      <c r="K33" s="113"/>
    </row>
    <row r="34" spans="2:11" ht="15" x14ac:dyDescent="0.25">
      <c r="B34" s="113"/>
      <c r="C34" s="175"/>
      <c r="D34" s="62"/>
      <c r="E34" s="62"/>
      <c r="F34" s="62"/>
      <c r="G34" s="62"/>
      <c r="H34" s="62"/>
      <c r="I34" s="113"/>
      <c r="J34" s="113"/>
      <c r="K34" s="113"/>
    </row>
    <row r="35" spans="2:11" ht="15" x14ac:dyDescent="0.25">
      <c r="B35" s="113"/>
      <c r="C35" s="175"/>
      <c r="D35" s="60"/>
      <c r="E35" s="60"/>
      <c r="F35" s="60"/>
      <c r="G35" s="60"/>
      <c r="H35" s="60"/>
      <c r="I35" s="60"/>
      <c r="J35" s="177"/>
      <c r="K35" s="113"/>
    </row>
    <row r="36" spans="2:11" ht="15" x14ac:dyDescent="0.25">
      <c r="B36" s="113"/>
      <c r="C36" s="57" t="s">
        <v>16</v>
      </c>
      <c r="D36" s="67"/>
      <c r="E36" s="67"/>
      <c r="F36" s="67"/>
      <c r="G36" s="67"/>
      <c r="H36" s="67"/>
      <c r="I36" s="67"/>
      <c r="J36" s="178"/>
      <c r="K36" s="113"/>
    </row>
    <row r="37" spans="2:11" x14ac:dyDescent="0.2">
      <c r="B37" s="113"/>
      <c r="C37" s="60" t="s">
        <v>17</v>
      </c>
      <c r="D37" s="179">
        <v>1.9188000000000001</v>
      </c>
      <c r="E37" s="60" t="s">
        <v>18</v>
      </c>
      <c r="F37" s="60"/>
      <c r="G37" s="60"/>
      <c r="H37" s="60"/>
      <c r="I37" s="60"/>
      <c r="J37" s="169">
        <f>+J32*D37</f>
        <v>10547.643600000001</v>
      </c>
      <c r="K37" s="113"/>
    </row>
    <row r="38" spans="2:11" x14ac:dyDescent="0.2">
      <c r="B38" s="113"/>
      <c r="C38" s="62" t="s">
        <v>19</v>
      </c>
      <c r="D38" s="115">
        <v>0.28499999999999998</v>
      </c>
      <c r="E38" s="62" t="s">
        <v>20</v>
      </c>
      <c r="F38" s="62"/>
      <c r="G38" s="62"/>
      <c r="H38" s="62"/>
      <c r="I38" s="62"/>
      <c r="J38" s="169">
        <f>+J32*D38</f>
        <v>1566.6449999999998</v>
      </c>
      <c r="K38" s="113"/>
    </row>
    <row r="39" spans="2:11" x14ac:dyDescent="0.2">
      <c r="B39" s="113"/>
      <c r="C39" s="67"/>
      <c r="D39" s="67"/>
      <c r="E39" s="67"/>
      <c r="F39" s="67"/>
      <c r="G39" s="67"/>
      <c r="H39" s="67"/>
      <c r="I39" s="67"/>
      <c r="J39" s="180"/>
      <c r="K39" s="113"/>
    </row>
    <row r="40" spans="2:11" ht="15" x14ac:dyDescent="0.25">
      <c r="B40" s="113"/>
      <c r="C40" s="175" t="s">
        <v>21</v>
      </c>
      <c r="D40" s="175"/>
      <c r="E40" s="175"/>
      <c r="F40" s="175"/>
      <c r="G40" s="175"/>
      <c r="H40" s="175"/>
      <c r="I40" s="175"/>
      <c r="J40" s="176">
        <f>SUM(J32:J38)</f>
        <v>17611.2886</v>
      </c>
      <c r="K40" s="113"/>
    </row>
    <row r="41" spans="2:11" x14ac:dyDescent="0.2">
      <c r="B41" s="113"/>
      <c r="C41" s="60"/>
      <c r="D41" s="60"/>
      <c r="E41" s="60"/>
      <c r="F41" s="60"/>
      <c r="G41" s="60"/>
      <c r="H41" s="60"/>
      <c r="I41" s="60"/>
      <c r="J41" s="181"/>
      <c r="K41" s="113"/>
    </row>
    <row r="42" spans="2:11" ht="15" x14ac:dyDescent="0.25">
      <c r="B42" s="113"/>
      <c r="C42" s="57" t="s">
        <v>22</v>
      </c>
      <c r="D42" s="67"/>
      <c r="E42" s="67"/>
      <c r="F42" s="67"/>
      <c r="G42" s="67"/>
      <c r="H42" s="67"/>
      <c r="I42" s="67"/>
      <c r="J42" s="166" t="s">
        <v>14</v>
      </c>
      <c r="K42" s="113"/>
    </row>
    <row r="43" spans="2:11" x14ac:dyDescent="0.2">
      <c r="B43" s="113"/>
      <c r="C43" s="68" t="s">
        <v>85</v>
      </c>
      <c r="D43" s="39"/>
      <c r="E43" s="114">
        <v>250</v>
      </c>
      <c r="F43" s="186">
        <v>0.54</v>
      </c>
      <c r="G43" s="183"/>
      <c r="H43" s="68"/>
      <c r="I43" s="68"/>
      <c r="J43" s="169">
        <f>E43*F43</f>
        <v>135</v>
      </c>
      <c r="K43" s="113"/>
    </row>
    <row r="44" spans="2:11" x14ac:dyDescent="0.2">
      <c r="B44" s="113"/>
      <c r="C44" s="68"/>
      <c r="D44" s="39"/>
      <c r="E44" s="74" t="s">
        <v>86</v>
      </c>
      <c r="F44" s="80" t="s">
        <v>87</v>
      </c>
      <c r="G44" s="183"/>
      <c r="H44" s="68"/>
      <c r="I44" s="68"/>
      <c r="J44" s="169"/>
      <c r="K44" s="113"/>
    </row>
    <row r="45" spans="2:11" x14ac:dyDescent="0.2">
      <c r="B45" s="113"/>
      <c r="C45" s="68"/>
      <c r="D45" s="39"/>
      <c r="E45" s="68"/>
      <c r="F45" s="182"/>
      <c r="G45" s="183"/>
      <c r="H45" s="68"/>
      <c r="I45" s="68"/>
      <c r="J45" s="169"/>
      <c r="K45" s="113"/>
    </row>
    <row r="46" spans="2:11" x14ac:dyDescent="0.2">
      <c r="B46" s="113"/>
      <c r="C46" s="68" t="s">
        <v>23</v>
      </c>
      <c r="D46" s="39"/>
      <c r="E46" s="114">
        <v>500</v>
      </c>
      <c r="F46" s="186">
        <v>0.1</v>
      </c>
      <c r="G46" s="183"/>
      <c r="H46" s="68"/>
      <c r="I46" s="68"/>
      <c r="J46" s="169">
        <f>E46*F46</f>
        <v>50</v>
      </c>
      <c r="K46" s="113"/>
    </row>
    <row r="47" spans="2:11" x14ac:dyDescent="0.2">
      <c r="B47" s="113"/>
      <c r="C47" s="68"/>
      <c r="D47" s="39"/>
      <c r="E47" s="74" t="s">
        <v>88</v>
      </c>
      <c r="F47" s="80" t="s">
        <v>89</v>
      </c>
      <c r="G47" s="183"/>
      <c r="H47" s="68"/>
      <c r="I47" s="68"/>
      <c r="J47" s="169"/>
      <c r="K47" s="113"/>
    </row>
    <row r="48" spans="2:11" x14ac:dyDescent="0.2">
      <c r="B48" s="113"/>
      <c r="C48" s="68"/>
      <c r="D48" s="39"/>
      <c r="E48" s="68"/>
      <c r="F48" s="182"/>
      <c r="G48" s="183"/>
      <c r="H48" s="68"/>
      <c r="I48" s="68"/>
      <c r="J48" s="169"/>
      <c r="K48" s="113"/>
    </row>
    <row r="49" spans="2:11" x14ac:dyDescent="0.2">
      <c r="B49" s="113"/>
      <c r="C49" s="68" t="s">
        <v>286</v>
      </c>
      <c r="D49" s="39"/>
      <c r="E49" s="68"/>
      <c r="F49" s="182"/>
      <c r="G49" s="183"/>
      <c r="H49" s="68"/>
      <c r="I49" s="68"/>
      <c r="J49" s="169">
        <v>350</v>
      </c>
      <c r="K49" s="113"/>
    </row>
    <row r="50" spans="2:11" x14ac:dyDescent="0.2">
      <c r="B50" s="113"/>
      <c r="C50" s="68" t="s">
        <v>285</v>
      </c>
      <c r="D50" s="39"/>
      <c r="E50" s="68"/>
      <c r="F50" s="182"/>
      <c r="G50" s="183"/>
      <c r="H50" s="68"/>
      <c r="I50" s="68"/>
      <c r="J50" s="169">
        <v>300</v>
      </c>
      <c r="K50" s="113"/>
    </row>
    <row r="51" spans="2:11" x14ac:dyDescent="0.2">
      <c r="B51" s="113"/>
      <c r="C51" s="68"/>
      <c r="D51" s="39"/>
      <c r="E51" s="68"/>
      <c r="F51" s="182"/>
      <c r="G51" s="183"/>
      <c r="H51" s="68"/>
      <c r="I51" s="68"/>
      <c r="J51" s="169"/>
      <c r="K51" s="113"/>
    </row>
    <row r="52" spans="2:11" x14ac:dyDescent="0.2">
      <c r="B52" s="113"/>
      <c r="C52" s="68" t="s">
        <v>99</v>
      </c>
      <c r="D52" s="39"/>
      <c r="E52" s="114">
        <v>5</v>
      </c>
      <c r="F52" s="186">
        <v>10</v>
      </c>
      <c r="G52" s="183"/>
      <c r="H52" s="68"/>
      <c r="I52" s="68"/>
      <c r="J52" s="169">
        <f>E52*F52</f>
        <v>50</v>
      </c>
      <c r="K52" s="113"/>
    </row>
    <row r="53" spans="2:11" x14ac:dyDescent="0.2">
      <c r="B53" s="113"/>
      <c r="C53" s="187"/>
      <c r="D53" s="75"/>
      <c r="E53" s="74" t="s">
        <v>96</v>
      </c>
      <c r="F53" s="80" t="s">
        <v>97</v>
      </c>
      <c r="G53" s="188"/>
      <c r="H53" s="187"/>
      <c r="I53" s="187"/>
      <c r="J53" s="172"/>
      <c r="K53" s="113"/>
    </row>
    <row r="54" spans="2:11" ht="15" x14ac:dyDescent="0.25">
      <c r="B54" s="113"/>
      <c r="C54" s="61"/>
      <c r="D54" s="60"/>
      <c r="E54" s="60"/>
      <c r="F54" s="192"/>
      <c r="G54" s="60"/>
      <c r="H54" s="169"/>
      <c r="I54" s="66" t="s">
        <v>26</v>
      </c>
      <c r="J54" s="176">
        <f>SUM(J43:J53)</f>
        <v>885</v>
      </c>
      <c r="K54" s="113"/>
    </row>
    <row r="55" spans="2:11" ht="15" x14ac:dyDescent="0.25">
      <c r="B55" s="113"/>
      <c r="C55" s="61"/>
      <c r="D55" s="60"/>
      <c r="E55" s="60"/>
      <c r="F55" s="61"/>
      <c r="G55" s="60"/>
      <c r="H55" s="169"/>
      <c r="I55" s="66"/>
      <c r="J55" s="206"/>
      <c r="K55" s="113"/>
    </row>
    <row r="56" spans="2:11" ht="15.75" x14ac:dyDescent="0.25">
      <c r="C56" s="23"/>
      <c r="D56" s="23"/>
      <c r="E56" s="23"/>
      <c r="F56" s="23"/>
      <c r="G56" s="23"/>
      <c r="H56" s="53" t="s">
        <v>30</v>
      </c>
      <c r="I56" s="14"/>
      <c r="J56" s="32">
        <f>J54+J40</f>
        <v>18496.2886</v>
      </c>
    </row>
    <row r="57" spans="2:11" ht="15" thickBot="1" x14ac:dyDescent="0.25">
      <c r="C57" s="23"/>
      <c r="D57" s="23"/>
      <c r="E57" s="23"/>
      <c r="F57" s="23"/>
      <c r="G57" s="23"/>
      <c r="H57" s="23"/>
      <c r="I57" s="23"/>
      <c r="J57" s="50"/>
    </row>
    <row r="58" spans="2:11" ht="18.75" thickBot="1" x14ac:dyDescent="0.3">
      <c r="C58" s="44" t="str">
        <f>+C5&amp;" Total Cost:"</f>
        <v>SUBCONSULTANT 6 -- GEOTECHNICAL  Total Cost:</v>
      </c>
      <c r="D58" s="11"/>
      <c r="E58" s="11"/>
      <c r="F58" s="11"/>
      <c r="G58" s="11"/>
      <c r="H58" s="44" t="s">
        <v>31</v>
      </c>
      <c r="I58" s="11"/>
      <c r="J58" s="45">
        <f>ROUND(J56,0)</f>
        <v>18496</v>
      </c>
    </row>
    <row r="59" spans="2:11" x14ac:dyDescent="0.2">
      <c r="C59" s="11"/>
      <c r="D59" s="11"/>
      <c r="E59" s="11"/>
      <c r="F59" s="11"/>
      <c r="G59" s="11"/>
      <c r="H59" s="11"/>
      <c r="I59" s="11"/>
      <c r="J59" s="12"/>
    </row>
    <row r="60" spans="2:11" x14ac:dyDescent="0.2">
      <c r="C60" s="11"/>
      <c r="D60" s="11"/>
      <c r="E60" s="11"/>
      <c r="F60" s="11"/>
      <c r="G60" s="11"/>
      <c r="H60" s="11"/>
      <c r="I60" s="11"/>
      <c r="J60" s="12"/>
    </row>
  </sheetData>
  <mergeCells count="4">
    <mergeCell ref="C4:J4"/>
    <mergeCell ref="C3:J3"/>
    <mergeCell ref="C5:J5"/>
    <mergeCell ref="C6:J6"/>
  </mergeCells>
  <pageMargins left="0.7" right="0.7" top="0.75" bottom="0.75" header="0.3" footer="0.3"/>
  <pageSetup scale="71" orientation="portrait" r:id="rId1"/>
  <headerFooter>
    <oddFooter>&amp;L&amp;D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A79"/>
  <sheetViews>
    <sheetView zoomScale="75" zoomScaleNormal="75" workbookViewId="0">
      <pane ySplit="9" topLeftCell="A29" activePane="bottomLeft" state="frozen"/>
      <selection activeCell="C12" sqref="C12"/>
      <selection pane="bottomLeft" activeCell="AE59" sqref="AE59"/>
    </sheetView>
  </sheetViews>
  <sheetFormatPr defaultRowHeight="14.25" x14ac:dyDescent="0.2"/>
  <cols>
    <col min="1" max="1" width="6.75" customWidth="1"/>
    <col min="2" max="2" width="4.625" customWidth="1"/>
    <col min="4" max="4" width="5.75" customWidth="1"/>
    <col min="5" max="5" width="40.625" customWidth="1"/>
    <col min="6" max="13" width="10.625" customWidth="1"/>
    <col min="14" max="25" width="0" hidden="1" customWidth="1"/>
    <col min="27" max="27" width="10.25" style="117" customWidth="1"/>
  </cols>
  <sheetData>
    <row r="5" spans="1:27" ht="36" customHeight="1" x14ac:dyDescent="0.25">
      <c r="A5" s="227" t="s">
        <v>356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27" ht="18" x14ac:dyDescent="0.25">
      <c r="A6" s="51" t="s">
        <v>357</v>
      </c>
    </row>
    <row r="7" spans="1:27" ht="15" thickBot="1" x14ac:dyDescent="0.25">
      <c r="A7" s="3"/>
      <c r="B7" s="2"/>
      <c r="C7" s="2"/>
      <c r="D7" s="2"/>
      <c r="E7" s="2"/>
      <c r="F7" s="116">
        <f>'EST COST (Sub-7)'!$P11</f>
        <v>172.75059999999999</v>
      </c>
      <c r="G7" s="116">
        <f>'EST COST (Sub-7)'!$P12</f>
        <v>158.81909999999999</v>
      </c>
      <c r="H7" s="116">
        <f>'EST COST (Sub-7)'!$P13</f>
        <v>128.16980000000001</v>
      </c>
      <c r="I7" s="116">
        <f>'EST COST (Sub-7)'!$P14</f>
        <v>117.02459999999999</v>
      </c>
      <c r="J7" s="116">
        <f>'EST COST (Sub-7)'!$P15</f>
        <v>103.09310000000001</v>
      </c>
      <c r="K7" s="116">
        <f>'EST COST (Sub-7)'!$P16</f>
        <v>94.734200000000001</v>
      </c>
      <c r="L7" s="116">
        <f>'EST COST (Sub-7)'!$P17</f>
        <v>103.09310000000001</v>
      </c>
      <c r="M7" s="116">
        <f>'EST COST (Sub-7)'!$P18</f>
        <v>80.802700000000002</v>
      </c>
      <c r="N7" s="2"/>
      <c r="O7" s="48" t="s">
        <v>27</v>
      </c>
      <c r="AA7" s="47"/>
    </row>
    <row r="8" spans="1:27" ht="39" thickBot="1" x14ac:dyDescent="0.25">
      <c r="A8" s="4" t="s">
        <v>2</v>
      </c>
      <c r="B8" s="4"/>
      <c r="C8" s="5"/>
      <c r="D8" s="6" t="s">
        <v>3</v>
      </c>
      <c r="E8" s="5" t="s">
        <v>4</v>
      </c>
      <c r="F8" s="150" t="s">
        <v>259</v>
      </c>
      <c r="G8" s="150" t="s">
        <v>258</v>
      </c>
      <c r="H8" s="150" t="s">
        <v>257</v>
      </c>
      <c r="I8" s="150" t="s">
        <v>256</v>
      </c>
      <c r="J8" s="150" t="s">
        <v>255</v>
      </c>
      <c r="K8" s="150" t="s">
        <v>254</v>
      </c>
      <c r="L8" s="150" t="s">
        <v>253</v>
      </c>
      <c r="M8" s="150" t="s">
        <v>252</v>
      </c>
      <c r="N8" s="150">
        <v>9</v>
      </c>
      <c r="O8" s="150">
        <v>10</v>
      </c>
      <c r="P8" s="150">
        <v>11</v>
      </c>
      <c r="Q8" s="150">
        <v>12</v>
      </c>
      <c r="R8" s="150">
        <v>13</v>
      </c>
      <c r="S8" s="150">
        <v>14</v>
      </c>
      <c r="T8" s="150">
        <v>15</v>
      </c>
      <c r="U8" s="150">
        <v>16</v>
      </c>
      <c r="V8" s="150">
        <v>17</v>
      </c>
      <c r="W8" s="150">
        <v>18</v>
      </c>
      <c r="X8" s="150">
        <v>19</v>
      </c>
      <c r="Y8" s="150">
        <v>20</v>
      </c>
      <c r="Z8" s="150" t="s">
        <v>5</v>
      </c>
      <c r="AA8" s="118" t="s">
        <v>289</v>
      </c>
    </row>
    <row r="9" spans="1:27" x14ac:dyDescent="0.2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4"/>
    </row>
    <row r="10" spans="1:27" x14ac:dyDescent="0.2">
      <c r="A10" s="84" t="s">
        <v>141</v>
      </c>
      <c r="B10" s="85" t="s">
        <v>6</v>
      </c>
      <c r="C10" s="86"/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8">
        <f>SUM(Z11:Z23)</f>
        <v>24</v>
      </c>
      <c r="AA10" s="119">
        <f>SUM(AA11:AA23)</f>
        <v>3482</v>
      </c>
    </row>
    <row r="11" spans="1:27" ht="15" x14ac:dyDescent="0.2">
      <c r="A11" s="89"/>
      <c r="B11" s="90">
        <v>1.1000000000000001</v>
      </c>
      <c r="C11" s="90" t="s">
        <v>6</v>
      </c>
      <c r="D11" s="90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>
        <f>SUM(F11:Y11)</f>
        <v>0</v>
      </c>
      <c r="AA11" s="120">
        <f>ROUND(SUMPRODUCT($F$7:$Y$7,F11:Y11),0)</f>
        <v>0</v>
      </c>
    </row>
    <row r="12" spans="1:27" ht="15" x14ac:dyDescent="0.2">
      <c r="A12" s="89"/>
      <c r="B12" s="90"/>
      <c r="C12" s="93"/>
      <c r="D12" s="93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142">
        <f t="shared" ref="Z12:Z23" si="0">SUM(F12:Y12)</f>
        <v>0</v>
      </c>
      <c r="AA12" s="120">
        <f t="shared" ref="AA12:AA23" si="1">ROUND(SUMPRODUCT($F$7:$Y$7,F12:Y12),0)</f>
        <v>0</v>
      </c>
    </row>
    <row r="13" spans="1:27" x14ac:dyDescent="0.2">
      <c r="A13" s="94"/>
      <c r="B13" s="90"/>
      <c r="C13" s="90"/>
      <c r="D13" s="90"/>
      <c r="E13" s="90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142">
        <f t="shared" si="0"/>
        <v>0</v>
      </c>
      <c r="AA13" s="120">
        <f t="shared" si="1"/>
        <v>0</v>
      </c>
    </row>
    <row r="14" spans="1:27" x14ac:dyDescent="0.2">
      <c r="A14" s="94"/>
      <c r="B14" s="90">
        <v>1.2</v>
      </c>
      <c r="C14" s="90" t="s">
        <v>311</v>
      </c>
      <c r="D14" s="90"/>
      <c r="E14" s="90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142">
        <f t="shared" si="0"/>
        <v>0</v>
      </c>
      <c r="AA14" s="120">
        <f t="shared" si="1"/>
        <v>0</v>
      </c>
    </row>
    <row r="15" spans="1:27" x14ac:dyDescent="0.2">
      <c r="A15" s="94"/>
      <c r="B15" s="90">
        <v>1.3</v>
      </c>
      <c r="C15" s="90" t="s">
        <v>37</v>
      </c>
      <c r="D15" s="90"/>
      <c r="E15" s="90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142">
        <f t="shared" si="0"/>
        <v>0</v>
      </c>
      <c r="AA15" s="120">
        <f t="shared" si="1"/>
        <v>0</v>
      </c>
    </row>
    <row r="16" spans="1:27" x14ac:dyDescent="0.2">
      <c r="A16" s="94"/>
      <c r="B16" s="90">
        <v>1.4</v>
      </c>
      <c r="C16" s="90" t="s">
        <v>38</v>
      </c>
      <c r="D16" s="90"/>
      <c r="E16" s="90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142">
        <f t="shared" si="0"/>
        <v>0</v>
      </c>
      <c r="AA16" s="120">
        <f t="shared" si="1"/>
        <v>0</v>
      </c>
    </row>
    <row r="17" spans="1:27" x14ac:dyDescent="0.2">
      <c r="A17" s="94"/>
      <c r="B17" s="90"/>
      <c r="C17" s="95" t="s">
        <v>312</v>
      </c>
      <c r="D17" s="90"/>
      <c r="E17" s="90" t="s">
        <v>39</v>
      </c>
      <c r="F17" s="92"/>
      <c r="G17" s="92">
        <v>4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142">
        <f t="shared" si="0"/>
        <v>4</v>
      </c>
      <c r="AA17" s="120">
        <f t="shared" si="1"/>
        <v>635</v>
      </c>
    </row>
    <row r="18" spans="1:27" x14ac:dyDescent="0.2">
      <c r="A18" s="94"/>
      <c r="B18" s="90"/>
      <c r="C18" s="95" t="s">
        <v>313</v>
      </c>
      <c r="D18" s="90"/>
      <c r="E18" s="90" t="s">
        <v>40</v>
      </c>
      <c r="F18" s="92">
        <v>4</v>
      </c>
      <c r="G18" s="92">
        <v>4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142">
        <f t="shared" si="0"/>
        <v>8</v>
      </c>
      <c r="AA18" s="120">
        <f t="shared" si="1"/>
        <v>1326</v>
      </c>
    </row>
    <row r="19" spans="1:27" x14ac:dyDescent="0.2">
      <c r="A19" s="94"/>
      <c r="B19" s="90">
        <v>1.5</v>
      </c>
      <c r="C19" s="90" t="s">
        <v>43</v>
      </c>
      <c r="D19" s="90"/>
      <c r="E19" s="90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42">
        <f t="shared" si="0"/>
        <v>0</v>
      </c>
      <c r="AA19" s="120">
        <f t="shared" si="1"/>
        <v>0</v>
      </c>
    </row>
    <row r="20" spans="1:27" x14ac:dyDescent="0.2">
      <c r="A20" s="94"/>
      <c r="B20" s="90">
        <v>1.6</v>
      </c>
      <c r="C20" s="90" t="s">
        <v>41</v>
      </c>
      <c r="D20" s="90"/>
      <c r="E20" s="90"/>
      <c r="F20" s="92">
        <v>6</v>
      </c>
      <c r="G20" s="92"/>
      <c r="H20" s="92"/>
      <c r="I20" s="92"/>
      <c r="J20" s="92"/>
      <c r="K20" s="92"/>
      <c r="L20" s="92"/>
      <c r="M20" s="92">
        <v>6</v>
      </c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142">
        <f t="shared" si="0"/>
        <v>12</v>
      </c>
      <c r="AA20" s="120">
        <f t="shared" si="1"/>
        <v>1521</v>
      </c>
    </row>
    <row r="21" spans="1:27" x14ac:dyDescent="0.2">
      <c r="A21" s="94"/>
      <c r="B21" s="96">
        <v>1.7</v>
      </c>
      <c r="C21" s="90" t="s">
        <v>42</v>
      </c>
      <c r="D21" s="90"/>
      <c r="E21" s="90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142">
        <f t="shared" si="0"/>
        <v>0</v>
      </c>
      <c r="AA21" s="120">
        <f t="shared" si="1"/>
        <v>0</v>
      </c>
    </row>
    <row r="22" spans="1:27" x14ac:dyDescent="0.2">
      <c r="A22" s="94"/>
      <c r="B22" s="96">
        <v>1.8</v>
      </c>
      <c r="C22" s="90" t="s">
        <v>44</v>
      </c>
      <c r="D22" s="90"/>
      <c r="E22" s="90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142">
        <f t="shared" si="0"/>
        <v>0</v>
      </c>
      <c r="AA22" s="120">
        <f t="shared" si="1"/>
        <v>0</v>
      </c>
    </row>
    <row r="23" spans="1:27" x14ac:dyDescent="0.2">
      <c r="A23" s="94"/>
      <c r="B23" s="93"/>
      <c r="C23" s="90"/>
      <c r="D23" s="90"/>
      <c r="E23" s="90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142">
        <f t="shared" si="0"/>
        <v>0</v>
      </c>
      <c r="AA23" s="120">
        <f t="shared" si="1"/>
        <v>0</v>
      </c>
    </row>
    <row r="24" spans="1:27" x14ac:dyDescent="0.2">
      <c r="A24" s="84" t="s">
        <v>142</v>
      </c>
      <c r="B24" s="85" t="s">
        <v>45</v>
      </c>
      <c r="C24" s="86"/>
      <c r="D24" s="86"/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>
        <f>SUM(Z25:Z34)</f>
        <v>0</v>
      </c>
      <c r="AA24" s="119">
        <f>SUM(AA25:AA34)</f>
        <v>0</v>
      </c>
    </row>
    <row r="25" spans="1:27" ht="15" x14ac:dyDescent="0.2">
      <c r="A25" s="89"/>
      <c r="B25" s="90">
        <v>2.1</v>
      </c>
      <c r="C25" s="90" t="s">
        <v>46</v>
      </c>
      <c r="D25" s="90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>
        <f t="shared" ref="Z25:Z34" si="2">SUM(F25:Y25)</f>
        <v>0</v>
      </c>
      <c r="AA25" s="120">
        <f t="shared" ref="AA25:AA34" si="3">ROUND(SUMPRODUCT($F$7:$Y$7,F25:Y25),0)</f>
        <v>0</v>
      </c>
    </row>
    <row r="26" spans="1:27" ht="15" x14ac:dyDescent="0.2">
      <c r="A26" s="89"/>
      <c r="B26" s="90">
        <v>2.2000000000000002</v>
      </c>
      <c r="C26" s="93" t="s">
        <v>90</v>
      </c>
      <c r="D26" s="93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2">
        <f t="shared" si="2"/>
        <v>0</v>
      </c>
      <c r="AA26" s="120">
        <f t="shared" si="3"/>
        <v>0</v>
      </c>
    </row>
    <row r="27" spans="1:27" x14ac:dyDescent="0.2">
      <c r="A27" s="94"/>
      <c r="B27" s="90"/>
      <c r="C27" s="90"/>
      <c r="D27" s="90"/>
      <c r="E27" s="90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>
        <f t="shared" si="2"/>
        <v>0</v>
      </c>
      <c r="AA27" s="120">
        <f t="shared" si="3"/>
        <v>0</v>
      </c>
    </row>
    <row r="28" spans="1:27" x14ac:dyDescent="0.2">
      <c r="A28" s="94"/>
      <c r="B28" s="90">
        <v>2.2999999999999998</v>
      </c>
      <c r="C28" s="90" t="s">
        <v>48</v>
      </c>
      <c r="D28" s="90"/>
      <c r="E28" s="90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>
        <f t="shared" si="2"/>
        <v>0</v>
      </c>
      <c r="AA28" s="120">
        <f t="shared" si="3"/>
        <v>0</v>
      </c>
    </row>
    <row r="29" spans="1:27" x14ac:dyDescent="0.2">
      <c r="A29" s="94"/>
      <c r="B29" s="90"/>
      <c r="C29" s="90"/>
      <c r="D29" s="90"/>
      <c r="E29" s="90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>
        <f t="shared" si="2"/>
        <v>0</v>
      </c>
      <c r="AA29" s="120">
        <f t="shared" si="3"/>
        <v>0</v>
      </c>
    </row>
    <row r="30" spans="1:27" x14ac:dyDescent="0.2">
      <c r="A30" s="94"/>
      <c r="B30" s="90">
        <v>2.4</v>
      </c>
      <c r="C30" s="90" t="s">
        <v>50</v>
      </c>
      <c r="D30" s="90"/>
      <c r="E30" s="90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>
        <f t="shared" si="2"/>
        <v>0</v>
      </c>
      <c r="AA30" s="120">
        <f t="shared" si="3"/>
        <v>0</v>
      </c>
    </row>
    <row r="31" spans="1:27" x14ac:dyDescent="0.2">
      <c r="A31" s="94"/>
      <c r="B31" s="90"/>
      <c r="C31" s="90"/>
      <c r="D31" s="90"/>
      <c r="E31" s="90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>
        <f t="shared" si="2"/>
        <v>0</v>
      </c>
      <c r="AA31" s="120">
        <f t="shared" si="3"/>
        <v>0</v>
      </c>
    </row>
    <row r="32" spans="1:27" x14ac:dyDescent="0.2">
      <c r="A32" s="94"/>
      <c r="B32" s="90">
        <v>2.5</v>
      </c>
      <c r="C32" s="90" t="s">
        <v>52</v>
      </c>
      <c r="D32" s="90"/>
      <c r="E32" s="90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>
        <f t="shared" si="2"/>
        <v>0</v>
      </c>
      <c r="AA32" s="120">
        <f t="shared" si="3"/>
        <v>0</v>
      </c>
    </row>
    <row r="33" spans="1:27" x14ac:dyDescent="0.2">
      <c r="A33" s="94"/>
      <c r="B33" s="90">
        <v>2.6</v>
      </c>
      <c r="C33" s="90" t="s">
        <v>300</v>
      </c>
      <c r="D33" s="90"/>
      <c r="E33" s="90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>
        <f t="shared" si="2"/>
        <v>0</v>
      </c>
      <c r="AA33" s="120">
        <f t="shared" si="3"/>
        <v>0</v>
      </c>
    </row>
    <row r="34" spans="1:27" x14ac:dyDescent="0.2">
      <c r="A34" s="94"/>
      <c r="B34" s="96">
        <v>2.7</v>
      </c>
      <c r="C34" s="90" t="s">
        <v>54</v>
      </c>
      <c r="D34" s="90"/>
      <c r="E34" s="90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>
        <f t="shared" si="2"/>
        <v>0</v>
      </c>
      <c r="AA34" s="120">
        <f t="shared" si="3"/>
        <v>0</v>
      </c>
    </row>
    <row r="35" spans="1:27" x14ac:dyDescent="0.2">
      <c r="A35" s="84" t="s">
        <v>143</v>
      </c>
      <c r="B35" s="85" t="s">
        <v>91</v>
      </c>
      <c r="C35" s="86"/>
      <c r="D35" s="86"/>
      <c r="E35" s="8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>
        <f>SUM(Z36:Z40)</f>
        <v>0</v>
      </c>
      <c r="AA35" s="119">
        <f>SUM(AA36:AA40)</f>
        <v>0</v>
      </c>
    </row>
    <row r="36" spans="1:27" x14ac:dyDescent="0.2">
      <c r="A36" s="89"/>
      <c r="B36" s="90">
        <v>3.1</v>
      </c>
      <c r="C36" s="90" t="s">
        <v>58</v>
      </c>
      <c r="D36" s="90"/>
      <c r="E36" s="90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>
        <f>SUM(F36:Y36)</f>
        <v>0</v>
      </c>
      <c r="AA36" s="120">
        <f t="shared" ref="AA36:AA40" si="4">ROUND(SUMPRODUCT($F$7:$Y$7,F36:Y36),0)</f>
        <v>0</v>
      </c>
    </row>
    <row r="37" spans="1:27" x14ac:dyDescent="0.2">
      <c r="A37" s="94"/>
      <c r="B37" s="90">
        <v>3.2</v>
      </c>
      <c r="C37" s="90" t="s">
        <v>55</v>
      </c>
      <c r="D37" s="90"/>
      <c r="E37" s="90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>
        <f>SUM(F37:Y37)</f>
        <v>0</v>
      </c>
      <c r="AA37" s="120">
        <f t="shared" si="4"/>
        <v>0</v>
      </c>
    </row>
    <row r="38" spans="1:27" x14ac:dyDescent="0.2">
      <c r="A38" s="94"/>
      <c r="B38" s="90">
        <v>3.3</v>
      </c>
      <c r="C38" s="90" t="s">
        <v>59</v>
      </c>
      <c r="D38" s="90"/>
      <c r="E38" s="90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>
        <f>SUM(F38:Y38)</f>
        <v>0</v>
      </c>
      <c r="AA38" s="120">
        <f t="shared" si="4"/>
        <v>0</v>
      </c>
    </row>
    <row r="39" spans="1:27" x14ac:dyDescent="0.2">
      <c r="A39" s="94"/>
      <c r="B39" s="90">
        <v>3.4</v>
      </c>
      <c r="C39" s="90" t="s">
        <v>56</v>
      </c>
      <c r="D39" s="90"/>
      <c r="E39" s="90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>
        <f>SUM(F39:Y39)</f>
        <v>0</v>
      </c>
      <c r="AA39" s="120">
        <f t="shared" si="4"/>
        <v>0</v>
      </c>
    </row>
    <row r="40" spans="1:27" x14ac:dyDescent="0.2">
      <c r="A40" s="94"/>
      <c r="B40" s="90">
        <v>3.5</v>
      </c>
      <c r="C40" s="90" t="s">
        <v>57</v>
      </c>
      <c r="D40" s="90"/>
      <c r="E40" s="90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>
        <f>SUM(F40:Y40)</f>
        <v>0</v>
      </c>
      <c r="AA40" s="120">
        <f t="shared" si="4"/>
        <v>0</v>
      </c>
    </row>
    <row r="41" spans="1:27" x14ac:dyDescent="0.2">
      <c r="A41" s="84" t="s">
        <v>144</v>
      </c>
      <c r="B41" s="85" t="s">
        <v>60</v>
      </c>
      <c r="C41" s="86"/>
      <c r="D41" s="86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>
        <f>SUM(Z42:Z45)</f>
        <v>0</v>
      </c>
      <c r="AA41" s="119">
        <f>SUM(AA42:AA45)</f>
        <v>0</v>
      </c>
    </row>
    <row r="42" spans="1:27" x14ac:dyDescent="0.2">
      <c r="A42" s="89"/>
      <c r="B42" s="90">
        <v>4.0999999999999996</v>
      </c>
      <c r="C42" s="90" t="s">
        <v>61</v>
      </c>
      <c r="D42" s="90"/>
      <c r="E42" s="90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>
        <f>SUM(F42:Y42)</f>
        <v>0</v>
      </c>
      <c r="AA42" s="120">
        <f t="shared" ref="AA42:AA45" si="5">ROUND(SUMPRODUCT($F$7:$Y$7,F42:Y42),0)</f>
        <v>0</v>
      </c>
    </row>
    <row r="43" spans="1:27" x14ac:dyDescent="0.2">
      <c r="A43" s="94"/>
      <c r="B43" s="90">
        <v>4.2</v>
      </c>
      <c r="C43" s="90" t="s">
        <v>92</v>
      </c>
      <c r="D43" s="90"/>
      <c r="E43" s="90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>
        <f>SUM(F43:Y43)</f>
        <v>0</v>
      </c>
      <c r="AA43" s="120">
        <f t="shared" si="5"/>
        <v>0</v>
      </c>
    </row>
    <row r="44" spans="1:27" x14ac:dyDescent="0.2">
      <c r="A44" s="94"/>
      <c r="B44" s="90">
        <v>4.3</v>
      </c>
      <c r="C44" s="90" t="s">
        <v>62</v>
      </c>
      <c r="D44" s="90"/>
      <c r="E44" s="90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>
        <f>SUM(F44:Y44)</f>
        <v>0</v>
      </c>
      <c r="AA44" s="120">
        <f t="shared" si="5"/>
        <v>0</v>
      </c>
    </row>
    <row r="45" spans="1:27" x14ac:dyDescent="0.2">
      <c r="A45" s="94"/>
      <c r="B45" s="90">
        <v>4.4000000000000004</v>
      </c>
      <c r="C45" s="90" t="s">
        <v>63</v>
      </c>
      <c r="D45" s="90"/>
      <c r="E45" s="90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>
        <f>SUM(F45:Y45)</f>
        <v>0</v>
      </c>
      <c r="AA45" s="120">
        <f t="shared" si="5"/>
        <v>0</v>
      </c>
    </row>
    <row r="46" spans="1:27" x14ac:dyDescent="0.2">
      <c r="A46" s="84" t="s">
        <v>145</v>
      </c>
      <c r="B46" s="85" t="s">
        <v>64</v>
      </c>
      <c r="C46" s="86"/>
      <c r="D46" s="86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>
        <f>SUM(Z47:Z50)</f>
        <v>1000</v>
      </c>
      <c r="AA46" s="119">
        <f>SUM(AA47:AA50)</f>
        <v>104274</v>
      </c>
    </row>
    <row r="47" spans="1:27" x14ac:dyDescent="0.2">
      <c r="A47" s="89"/>
      <c r="B47" s="90">
        <v>5.0999999999999996</v>
      </c>
      <c r="C47" s="90" t="s">
        <v>65</v>
      </c>
      <c r="D47" s="90"/>
      <c r="E47" s="90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120">
        <f t="shared" ref="AA47:AA50" si="6">ROUND(SUMPRODUCT($F$7:$Y$7,F47:Y47),0)</f>
        <v>0</v>
      </c>
    </row>
    <row r="48" spans="1:27" x14ac:dyDescent="0.2">
      <c r="A48" s="94"/>
      <c r="B48" s="90"/>
      <c r="C48" s="90" t="s">
        <v>100</v>
      </c>
      <c r="D48" s="90"/>
      <c r="E48" s="90" t="s">
        <v>66</v>
      </c>
      <c r="F48" s="92"/>
      <c r="G48" s="92">
        <v>4</v>
      </c>
      <c r="H48" s="92">
        <v>16</v>
      </c>
      <c r="I48" s="92">
        <v>40</v>
      </c>
      <c r="J48" s="92">
        <v>12</v>
      </c>
      <c r="K48" s="92">
        <v>40</v>
      </c>
      <c r="L48" s="92">
        <v>60</v>
      </c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>
        <f>SUM(F48:Y48)</f>
        <v>172</v>
      </c>
      <c r="AA48" s="120">
        <f t="shared" si="6"/>
        <v>18579</v>
      </c>
    </row>
    <row r="49" spans="1:27" x14ac:dyDescent="0.2">
      <c r="A49" s="94"/>
      <c r="B49" s="90"/>
      <c r="C49" s="90" t="s">
        <v>101</v>
      </c>
      <c r="D49" s="90"/>
      <c r="E49" s="90" t="s">
        <v>67</v>
      </c>
      <c r="F49" s="92"/>
      <c r="G49" s="92">
        <v>4</v>
      </c>
      <c r="H49" s="92">
        <v>60</v>
      </c>
      <c r="I49" s="92"/>
      <c r="J49" s="92">
        <v>80</v>
      </c>
      <c r="K49" s="92">
        <v>300</v>
      </c>
      <c r="L49" s="92">
        <v>120</v>
      </c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>
        <f>SUM(F49:Y49)</f>
        <v>564</v>
      </c>
      <c r="AA49" s="120">
        <f t="shared" si="6"/>
        <v>57364</v>
      </c>
    </row>
    <row r="50" spans="1:27" x14ac:dyDescent="0.2">
      <c r="A50" s="94"/>
      <c r="B50" s="90"/>
      <c r="C50" s="90" t="s">
        <v>102</v>
      </c>
      <c r="D50" s="90"/>
      <c r="E50" s="90" t="s">
        <v>68</v>
      </c>
      <c r="F50" s="92"/>
      <c r="G50" s="92">
        <v>4</v>
      </c>
      <c r="H50" s="92">
        <v>40</v>
      </c>
      <c r="I50" s="92">
        <v>40</v>
      </c>
      <c r="J50" s="92">
        <v>60</v>
      </c>
      <c r="K50" s="92">
        <v>80</v>
      </c>
      <c r="L50" s="92">
        <v>40</v>
      </c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>
        <f>SUM(F50:Y50)</f>
        <v>264</v>
      </c>
      <c r="AA50" s="120">
        <f t="shared" si="6"/>
        <v>28331</v>
      </c>
    </row>
    <row r="51" spans="1:27" x14ac:dyDescent="0.2">
      <c r="A51" s="84" t="s">
        <v>146</v>
      </c>
      <c r="B51" s="85" t="s">
        <v>69</v>
      </c>
      <c r="C51" s="86"/>
      <c r="D51" s="86"/>
      <c r="E51" s="86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>
        <f>SUM(Z52:Z61)</f>
        <v>0</v>
      </c>
      <c r="AA51" s="119">
        <f>SUM(AA52:AA61)</f>
        <v>0</v>
      </c>
    </row>
    <row r="52" spans="1:27" x14ac:dyDescent="0.2">
      <c r="A52" s="89"/>
      <c r="B52" s="90">
        <v>6.1</v>
      </c>
      <c r="C52" s="90" t="s">
        <v>70</v>
      </c>
      <c r="D52" s="90"/>
      <c r="E52" s="90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>
        <f t="shared" ref="Z52:Z61" si="7">SUM(F52:Y52)</f>
        <v>0</v>
      </c>
      <c r="AA52" s="120">
        <f t="shared" ref="AA52:AA61" si="8">ROUND(SUMPRODUCT($F$7:$Y$7,F52:Y52),0)</f>
        <v>0</v>
      </c>
    </row>
    <row r="53" spans="1:27" x14ac:dyDescent="0.2">
      <c r="A53" s="94"/>
      <c r="B53" s="90">
        <v>6.2</v>
      </c>
      <c r="C53" s="90" t="s">
        <v>93</v>
      </c>
      <c r="D53" s="90"/>
      <c r="E53" s="90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>
        <f t="shared" si="7"/>
        <v>0</v>
      </c>
      <c r="AA53" s="120">
        <f t="shared" si="8"/>
        <v>0</v>
      </c>
    </row>
    <row r="54" spans="1:27" x14ac:dyDescent="0.2">
      <c r="A54" s="94"/>
      <c r="B54" s="90"/>
      <c r="C54" s="90" t="s">
        <v>106</v>
      </c>
      <c r="D54" s="90"/>
      <c r="E54" s="90" t="s">
        <v>114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>
        <f t="shared" si="7"/>
        <v>0</v>
      </c>
      <c r="AA54" s="120">
        <f t="shared" si="8"/>
        <v>0</v>
      </c>
    </row>
    <row r="55" spans="1:27" x14ac:dyDescent="0.2">
      <c r="A55" s="94"/>
      <c r="B55" s="90"/>
      <c r="C55" s="90" t="s">
        <v>107</v>
      </c>
      <c r="D55" s="90"/>
      <c r="E55" s="90" t="s">
        <v>115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>
        <f t="shared" si="7"/>
        <v>0</v>
      </c>
      <c r="AA55" s="120">
        <f t="shared" si="8"/>
        <v>0</v>
      </c>
    </row>
    <row r="56" spans="1:27" x14ac:dyDescent="0.2">
      <c r="A56" s="94"/>
      <c r="B56" s="90"/>
      <c r="C56" s="90" t="s">
        <v>108</v>
      </c>
      <c r="D56" s="90"/>
      <c r="E56" s="90" t="s">
        <v>116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>
        <f t="shared" si="7"/>
        <v>0</v>
      </c>
      <c r="AA56" s="120">
        <f t="shared" si="8"/>
        <v>0</v>
      </c>
    </row>
    <row r="57" spans="1:27" x14ac:dyDescent="0.2">
      <c r="A57" s="94"/>
      <c r="B57" s="90"/>
      <c r="C57" s="90" t="s">
        <v>109</v>
      </c>
      <c r="D57" s="90"/>
      <c r="E57" s="90" t="s">
        <v>118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>
        <f t="shared" si="7"/>
        <v>0</v>
      </c>
      <c r="AA57" s="120">
        <f t="shared" si="8"/>
        <v>0</v>
      </c>
    </row>
    <row r="58" spans="1:27" x14ac:dyDescent="0.2">
      <c r="A58" s="94"/>
      <c r="B58" s="90"/>
      <c r="C58" s="90" t="s">
        <v>110</v>
      </c>
      <c r="D58" s="90"/>
      <c r="E58" s="90" t="s">
        <v>117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>
        <f t="shared" si="7"/>
        <v>0</v>
      </c>
      <c r="AA58" s="120">
        <f t="shared" si="8"/>
        <v>0</v>
      </c>
    </row>
    <row r="59" spans="1:27" x14ac:dyDescent="0.2">
      <c r="A59" s="94"/>
      <c r="B59" s="90"/>
      <c r="C59" s="90" t="s">
        <v>111</v>
      </c>
      <c r="D59" s="90"/>
      <c r="E59" s="90" t="s">
        <v>119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>
        <f t="shared" si="7"/>
        <v>0</v>
      </c>
      <c r="AA59" s="120">
        <f t="shared" si="8"/>
        <v>0</v>
      </c>
    </row>
    <row r="60" spans="1:27" x14ac:dyDescent="0.2">
      <c r="A60" s="94"/>
      <c r="B60" s="90"/>
      <c r="C60" s="90" t="s">
        <v>112</v>
      </c>
      <c r="D60" s="90"/>
      <c r="E60" s="90" t="s">
        <v>120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>
        <f t="shared" si="7"/>
        <v>0</v>
      </c>
      <c r="AA60" s="120">
        <f t="shared" si="8"/>
        <v>0</v>
      </c>
    </row>
    <row r="61" spans="1:27" x14ac:dyDescent="0.2">
      <c r="A61" s="94"/>
      <c r="B61" s="90"/>
      <c r="C61" s="90" t="s">
        <v>113</v>
      </c>
      <c r="D61" s="90"/>
      <c r="E61" s="90" t="s">
        <v>121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>
        <f t="shared" si="7"/>
        <v>0</v>
      </c>
      <c r="AA61" s="120">
        <f t="shared" si="8"/>
        <v>0</v>
      </c>
    </row>
    <row r="62" spans="1:27" x14ac:dyDescent="0.2">
      <c r="A62" s="84" t="s">
        <v>147</v>
      </c>
      <c r="B62" s="85" t="s">
        <v>94</v>
      </c>
      <c r="C62" s="86"/>
      <c r="D62" s="86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8">
        <f>SUM(Z63:Z65)</f>
        <v>0</v>
      </c>
      <c r="AA62" s="119">
        <f>SUM(AA63:AA65)</f>
        <v>0</v>
      </c>
    </row>
    <row r="63" spans="1:27" x14ac:dyDescent="0.2">
      <c r="A63" s="89"/>
      <c r="B63" s="90">
        <v>7.1</v>
      </c>
      <c r="C63" s="90" t="s">
        <v>71</v>
      </c>
      <c r="D63" s="90"/>
      <c r="E63" s="90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>
        <f>SUM(F63:Y63)</f>
        <v>0</v>
      </c>
      <c r="AA63" s="120">
        <f t="shared" ref="AA63:AA65" si="9">ROUND(SUMPRODUCT($F$7:$Y$7,F63:Y63),0)</f>
        <v>0</v>
      </c>
    </row>
    <row r="64" spans="1:27" x14ac:dyDescent="0.2">
      <c r="A64" s="94"/>
      <c r="B64" s="90">
        <v>7.2</v>
      </c>
      <c r="C64" s="90" t="s">
        <v>72</v>
      </c>
      <c r="D64" s="90"/>
      <c r="E64" s="90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>
        <f>SUM(F64:Y64)</f>
        <v>0</v>
      </c>
      <c r="AA64" s="120">
        <f t="shared" si="9"/>
        <v>0</v>
      </c>
    </row>
    <row r="65" spans="1:27" x14ac:dyDescent="0.2">
      <c r="A65" s="94"/>
      <c r="B65" s="90">
        <v>7.3</v>
      </c>
      <c r="C65" s="90" t="s">
        <v>73</v>
      </c>
      <c r="D65" s="90"/>
      <c r="E65" s="90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>
        <f>SUM(F65:Y65)</f>
        <v>0</v>
      </c>
      <c r="AA65" s="120">
        <f t="shared" si="9"/>
        <v>0</v>
      </c>
    </row>
    <row r="66" spans="1:27" x14ac:dyDescent="0.2">
      <c r="A66" s="84" t="s">
        <v>148</v>
      </c>
      <c r="B66" s="85" t="s">
        <v>95</v>
      </c>
      <c r="C66" s="86"/>
      <c r="D66" s="86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8">
        <f>SUM(Z67:Z72)</f>
        <v>0</v>
      </c>
      <c r="AA66" s="119">
        <f>SUM(AA67:AA72)</f>
        <v>0</v>
      </c>
    </row>
    <row r="67" spans="1:27" x14ac:dyDescent="0.2">
      <c r="A67" s="89"/>
      <c r="B67" s="90">
        <v>8.1</v>
      </c>
      <c r="C67" s="90" t="s">
        <v>74</v>
      </c>
      <c r="D67" s="90"/>
      <c r="E67" s="90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>
        <f>SUM(F67:Y67)</f>
        <v>0</v>
      </c>
      <c r="AA67" s="120">
        <f t="shared" ref="AA67:AA72" si="10">ROUND(SUMPRODUCT($F$7:$Y$7,F67:Y67),0)</f>
        <v>0</v>
      </c>
    </row>
    <row r="68" spans="1:27" x14ac:dyDescent="0.2">
      <c r="A68" s="94"/>
      <c r="B68" s="90">
        <v>8.1999999999999993</v>
      </c>
      <c r="C68" s="90" t="s">
        <v>75</v>
      </c>
      <c r="D68" s="90"/>
      <c r="E68" s="90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120">
        <f t="shared" si="10"/>
        <v>0</v>
      </c>
    </row>
    <row r="69" spans="1:27" x14ac:dyDescent="0.2">
      <c r="A69" s="94"/>
      <c r="B69" s="90"/>
      <c r="C69" s="95" t="s">
        <v>135</v>
      </c>
      <c r="D69" s="90"/>
      <c r="E69" s="90" t="s">
        <v>76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>
        <f>SUM(F69:Y69)</f>
        <v>0</v>
      </c>
      <c r="AA69" s="120">
        <f t="shared" si="10"/>
        <v>0</v>
      </c>
    </row>
    <row r="70" spans="1:27" x14ac:dyDescent="0.2">
      <c r="A70" s="94"/>
      <c r="B70" s="90"/>
      <c r="C70" s="95" t="s">
        <v>136</v>
      </c>
      <c r="D70" s="90"/>
      <c r="E70" s="90" t="s">
        <v>77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>
        <f>SUM(F70:Y70)</f>
        <v>0</v>
      </c>
      <c r="AA70" s="120">
        <f t="shared" si="10"/>
        <v>0</v>
      </c>
    </row>
    <row r="71" spans="1:27" x14ac:dyDescent="0.2">
      <c r="A71" s="94"/>
      <c r="B71" s="90"/>
      <c r="C71" s="95" t="s">
        <v>137</v>
      </c>
      <c r="D71" s="90"/>
      <c r="E71" s="90" t="s">
        <v>78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>
        <f>SUM(F71:Y71)</f>
        <v>0</v>
      </c>
      <c r="AA71" s="120">
        <f t="shared" si="10"/>
        <v>0</v>
      </c>
    </row>
    <row r="72" spans="1:27" x14ac:dyDescent="0.2">
      <c r="A72" s="94"/>
      <c r="B72" s="90"/>
      <c r="C72" s="95" t="s">
        <v>138</v>
      </c>
      <c r="D72" s="90"/>
      <c r="E72" s="90" t="s">
        <v>79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>
        <f>SUM(F72:Y72)</f>
        <v>0</v>
      </c>
      <c r="AA72" s="120">
        <f t="shared" si="10"/>
        <v>0</v>
      </c>
    </row>
    <row r="73" spans="1:27" s="141" customFormat="1" x14ac:dyDescent="0.2">
      <c r="A73" s="152"/>
      <c r="B73" s="95">
        <v>8.3000000000000007</v>
      </c>
      <c r="C73" s="95" t="s">
        <v>276</v>
      </c>
      <c r="D73" s="95"/>
      <c r="E73" s="95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>
        <f t="shared" ref="Z73:Z76" si="11">SUM(F73:Y73)</f>
        <v>0</v>
      </c>
      <c r="AA73" s="120">
        <f t="shared" ref="AA73:AA76" si="12">ROUND(SUMPRODUCT($F$7:$Y$7,F73:Y73),0)</f>
        <v>0</v>
      </c>
    </row>
    <row r="74" spans="1:27" s="141" customFormat="1" x14ac:dyDescent="0.2">
      <c r="A74" s="152"/>
      <c r="B74" s="95"/>
      <c r="C74" s="95" t="s">
        <v>277</v>
      </c>
      <c r="D74" s="95"/>
      <c r="E74" s="95" t="s">
        <v>278</v>
      </c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>
        <f t="shared" si="11"/>
        <v>0</v>
      </c>
      <c r="AA74" s="120">
        <f t="shared" si="12"/>
        <v>0</v>
      </c>
    </row>
    <row r="75" spans="1:27" s="141" customFormat="1" x14ac:dyDescent="0.2">
      <c r="A75" s="152"/>
      <c r="B75" s="95"/>
      <c r="C75" s="95" t="s">
        <v>279</v>
      </c>
      <c r="D75" s="95"/>
      <c r="E75" s="95" t="s">
        <v>280</v>
      </c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>
        <f t="shared" si="11"/>
        <v>0</v>
      </c>
      <c r="AA75" s="120">
        <f t="shared" si="12"/>
        <v>0</v>
      </c>
    </row>
    <row r="76" spans="1:27" s="141" customFormat="1" x14ac:dyDescent="0.2">
      <c r="A76" s="152"/>
      <c r="B76" s="95"/>
      <c r="C76" s="95" t="s">
        <v>281</v>
      </c>
      <c r="D76" s="95"/>
      <c r="E76" s="95" t="s">
        <v>282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>
        <f t="shared" si="11"/>
        <v>0</v>
      </c>
      <c r="AA76" s="120">
        <f t="shared" si="12"/>
        <v>0</v>
      </c>
    </row>
    <row r="77" spans="1:27" x14ac:dyDescent="0.2">
      <c r="A77" s="84"/>
      <c r="B77" s="85"/>
      <c r="C77" s="86"/>
      <c r="D77" s="86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8"/>
      <c r="AA77" s="119"/>
    </row>
    <row r="78" spans="1:27" x14ac:dyDescent="0.2">
      <c r="A78" s="89"/>
      <c r="B78" s="90"/>
      <c r="C78" s="90"/>
      <c r="D78" s="90"/>
      <c r="E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120"/>
    </row>
    <row r="79" spans="1:27" ht="16.5" thickBot="1" x14ac:dyDescent="0.3">
      <c r="A79" s="97"/>
      <c r="B79" s="98"/>
      <c r="C79" s="98"/>
      <c r="D79" s="98"/>
      <c r="E79" s="99" t="s">
        <v>30</v>
      </c>
      <c r="F79" s="100">
        <f t="shared" ref="F79:Y79" si="13">SUM(F10:F78)</f>
        <v>10</v>
      </c>
      <c r="G79" s="100">
        <f t="shared" si="13"/>
        <v>20</v>
      </c>
      <c r="H79" s="100">
        <f t="shared" si="13"/>
        <v>116</v>
      </c>
      <c r="I79" s="100">
        <f t="shared" si="13"/>
        <v>80</v>
      </c>
      <c r="J79" s="100">
        <f t="shared" si="13"/>
        <v>152</v>
      </c>
      <c r="K79" s="100">
        <f t="shared" si="13"/>
        <v>420</v>
      </c>
      <c r="L79" s="100">
        <f t="shared" si="13"/>
        <v>220</v>
      </c>
      <c r="M79" s="100">
        <f t="shared" si="13"/>
        <v>6</v>
      </c>
      <c r="N79" s="100">
        <f t="shared" si="13"/>
        <v>0</v>
      </c>
      <c r="O79" s="100">
        <f t="shared" si="13"/>
        <v>0</v>
      </c>
      <c r="P79" s="100">
        <f t="shared" si="13"/>
        <v>0</v>
      </c>
      <c r="Q79" s="100">
        <f t="shared" si="13"/>
        <v>0</v>
      </c>
      <c r="R79" s="100">
        <f t="shared" si="13"/>
        <v>0</v>
      </c>
      <c r="S79" s="100">
        <f t="shared" si="13"/>
        <v>0</v>
      </c>
      <c r="T79" s="100">
        <f t="shared" si="13"/>
        <v>0</v>
      </c>
      <c r="U79" s="100">
        <f t="shared" si="13"/>
        <v>0</v>
      </c>
      <c r="V79" s="100">
        <f t="shared" si="13"/>
        <v>0</v>
      </c>
      <c r="W79" s="100">
        <f t="shared" si="13"/>
        <v>0</v>
      </c>
      <c r="X79" s="100">
        <f t="shared" si="13"/>
        <v>0</v>
      </c>
      <c r="Y79" s="100">
        <f t="shared" si="13"/>
        <v>0</v>
      </c>
      <c r="Z79" s="100">
        <f>+Z10+Z24+Z35+Z41+Z46+Z51+Z62+Z66+Z77</f>
        <v>1024</v>
      </c>
      <c r="AA79" s="121">
        <f>SUM(AA77,AA66,AA62,AA51,AA46,AA41,AA35,AA24,AA10)</f>
        <v>107756</v>
      </c>
    </row>
  </sheetData>
  <mergeCells count="1">
    <mergeCell ref="A5:O5"/>
  </mergeCells>
  <pageMargins left="0.7" right="0.7" top="0.5" bottom="0.5" header="0.05" footer="0.05"/>
  <pageSetup paperSize="3" scale="66" orientation="landscape" r:id="rId1"/>
  <headerFooter>
    <oddFooter>&amp;L&amp;D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62"/>
  <sheetViews>
    <sheetView tabSelected="1" topLeftCell="A3" zoomScale="75" zoomScaleNormal="75" workbookViewId="0">
      <selection activeCell="J54" sqref="J54"/>
    </sheetView>
  </sheetViews>
  <sheetFormatPr defaultRowHeight="14.25" x14ac:dyDescent="0.2"/>
  <cols>
    <col min="3" max="3" width="24.875" customWidth="1"/>
    <col min="4" max="4" width="16" customWidth="1"/>
    <col min="5" max="5" width="11" customWidth="1"/>
    <col min="6" max="6" width="10" customWidth="1"/>
    <col min="7" max="7" width="6.75" customWidth="1"/>
    <col min="9" max="9" width="7.5" customWidth="1"/>
    <col min="10" max="10" width="13.25" customWidth="1"/>
    <col min="12" max="13" width="0" hidden="1" customWidth="1"/>
    <col min="14" max="14" width="9.75" hidden="1" customWidth="1"/>
    <col min="15" max="15" width="0" hidden="1" customWidth="1"/>
    <col min="16" max="16" width="10.5" hidden="1" customWidth="1"/>
  </cols>
  <sheetData>
    <row r="3" spans="2:16" ht="18" x14ac:dyDescent="0.25">
      <c r="C3" s="229" t="str">
        <f>'EST COST (Sub-4)'!C3</f>
        <v>Agreement Number</v>
      </c>
      <c r="D3" s="229"/>
      <c r="E3" s="229"/>
      <c r="F3" s="229"/>
      <c r="G3" s="229"/>
      <c r="H3" s="229"/>
      <c r="I3" s="229"/>
      <c r="J3" s="229"/>
    </row>
    <row r="4" spans="2:16" ht="18" x14ac:dyDescent="0.25">
      <c r="C4" s="229" t="str">
        <f>'EST COST (Sub-4)'!C4</f>
        <v>Project Name</v>
      </c>
      <c r="D4" s="229"/>
      <c r="E4" s="229"/>
      <c r="F4" s="229"/>
      <c r="G4" s="229"/>
      <c r="H4" s="229"/>
      <c r="I4" s="229"/>
      <c r="J4" s="229"/>
    </row>
    <row r="5" spans="2:16" ht="18" x14ac:dyDescent="0.25">
      <c r="C5" s="228" t="s">
        <v>358</v>
      </c>
      <c r="D5" s="228"/>
      <c r="E5" s="228"/>
      <c r="F5" s="228"/>
      <c r="G5" s="228"/>
      <c r="H5" s="228"/>
      <c r="I5" s="228"/>
      <c r="J5" s="228"/>
    </row>
    <row r="6" spans="2:16" ht="18" x14ac:dyDescent="0.25">
      <c r="C6" s="229" t="s">
        <v>8</v>
      </c>
      <c r="D6" s="229"/>
      <c r="E6" s="229"/>
      <c r="F6" s="229"/>
      <c r="G6" s="229"/>
      <c r="H6" s="229"/>
      <c r="I6" s="229"/>
      <c r="J6" s="229"/>
    </row>
    <row r="7" spans="2:16" x14ac:dyDescent="0.2">
      <c r="C7" s="11"/>
      <c r="D7" s="11"/>
      <c r="E7" s="11"/>
      <c r="F7" s="11"/>
      <c r="G7" s="11"/>
      <c r="H7" s="11"/>
      <c r="I7" s="11"/>
      <c r="J7" s="12"/>
    </row>
    <row r="8" spans="2:16" ht="15" x14ac:dyDescent="0.25">
      <c r="C8" s="13" t="s">
        <v>359</v>
      </c>
      <c r="D8" s="11"/>
      <c r="E8" s="11"/>
      <c r="F8" s="11"/>
      <c r="G8" s="11"/>
      <c r="H8" s="11"/>
      <c r="I8" s="11"/>
      <c r="J8" s="12"/>
    </row>
    <row r="9" spans="2:16" ht="15" x14ac:dyDescent="0.25">
      <c r="C9" s="14"/>
      <c r="D9" s="15"/>
      <c r="E9" s="15"/>
      <c r="F9" s="15"/>
      <c r="G9" s="15"/>
      <c r="H9" s="15"/>
      <c r="I9" s="15"/>
      <c r="J9" s="16"/>
    </row>
    <row r="10" spans="2:16" ht="15" x14ac:dyDescent="0.25">
      <c r="B10" s="216"/>
      <c r="C10" s="17" t="s">
        <v>1</v>
      </c>
      <c r="D10" s="17" t="s">
        <v>208</v>
      </c>
      <c r="E10" s="17" t="s">
        <v>195</v>
      </c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  <c r="M10" t="s">
        <v>287</v>
      </c>
      <c r="N10" t="s">
        <v>288</v>
      </c>
      <c r="O10" t="s">
        <v>289</v>
      </c>
      <c r="P10" t="s">
        <v>290</v>
      </c>
    </row>
    <row r="11" spans="2:16" x14ac:dyDescent="0.2">
      <c r="C11" s="61" t="s">
        <v>259</v>
      </c>
      <c r="D11" s="60" t="s">
        <v>125</v>
      </c>
      <c r="E11" s="60"/>
      <c r="F11" s="113">
        <f>'EST HRS (Sub-7)'!F$79</f>
        <v>10</v>
      </c>
      <c r="G11" s="60"/>
      <c r="H11" s="209">
        <v>62</v>
      </c>
      <c r="I11" s="170"/>
      <c r="J11" s="209">
        <f t="shared" ref="J11:J30" si="0">F11*H11</f>
        <v>620</v>
      </c>
      <c r="M11" s="122">
        <f>H11</f>
        <v>62</v>
      </c>
      <c r="N11" s="122">
        <f>H11*$D$37</f>
        <v>93.080600000000004</v>
      </c>
      <c r="O11" s="122">
        <f>H11*$D$38</f>
        <v>17.669999999999998</v>
      </c>
      <c r="P11" s="122">
        <f>SUM(M11:O11)</f>
        <v>172.75059999999999</v>
      </c>
    </row>
    <row r="12" spans="2:16" x14ac:dyDescent="0.2">
      <c r="C12" s="61" t="s">
        <v>267</v>
      </c>
      <c r="D12" s="60" t="s">
        <v>266</v>
      </c>
      <c r="E12" s="60"/>
      <c r="F12" s="113">
        <f>'EST HRS (Sub-7)'!G$79</f>
        <v>20</v>
      </c>
      <c r="G12" s="60"/>
      <c r="H12" s="209">
        <v>57</v>
      </c>
      <c r="I12" s="170"/>
      <c r="J12" s="209">
        <f t="shared" si="0"/>
        <v>1140</v>
      </c>
      <c r="M12" s="122">
        <f t="shared" ref="M12:M30" si="1">H12</f>
        <v>57</v>
      </c>
      <c r="N12" s="122">
        <f t="shared" ref="N12:N30" si="2">H12*$D$37</f>
        <v>85.574100000000001</v>
      </c>
      <c r="O12" s="122">
        <f t="shared" ref="O12:O30" si="3">H12*$D$38</f>
        <v>16.244999999999997</v>
      </c>
      <c r="P12" s="122">
        <f t="shared" ref="P12:P30" si="4">SUM(M12:O12)</f>
        <v>158.81909999999999</v>
      </c>
    </row>
    <row r="13" spans="2:16" x14ac:dyDescent="0.2">
      <c r="C13" s="61" t="s">
        <v>265</v>
      </c>
      <c r="D13" s="60" t="s">
        <v>264</v>
      </c>
      <c r="E13" s="60"/>
      <c r="F13" s="113">
        <f>'EST HRS (Sub-7)'!H$79</f>
        <v>116</v>
      </c>
      <c r="G13" s="60"/>
      <c r="H13" s="209">
        <v>46</v>
      </c>
      <c r="I13" s="170"/>
      <c r="J13" s="209">
        <f t="shared" si="0"/>
        <v>5336</v>
      </c>
      <c r="M13" s="122">
        <f t="shared" si="1"/>
        <v>46</v>
      </c>
      <c r="N13" s="122">
        <f t="shared" si="2"/>
        <v>69.05980000000001</v>
      </c>
      <c r="O13" s="122">
        <f t="shared" si="3"/>
        <v>13.11</v>
      </c>
      <c r="P13" s="122">
        <f t="shared" si="4"/>
        <v>128.16980000000001</v>
      </c>
    </row>
    <row r="14" spans="2:16" x14ac:dyDescent="0.2">
      <c r="C14" s="61" t="s">
        <v>256</v>
      </c>
      <c r="D14" s="60"/>
      <c r="E14" s="60"/>
      <c r="F14" s="113">
        <f>'EST HRS (Sub-7)'!I$79</f>
        <v>80</v>
      </c>
      <c r="G14" s="60"/>
      <c r="H14" s="209">
        <v>42</v>
      </c>
      <c r="I14" s="170"/>
      <c r="J14" s="209">
        <f t="shared" si="0"/>
        <v>3360</v>
      </c>
      <c r="M14" s="122">
        <f t="shared" si="1"/>
        <v>42</v>
      </c>
      <c r="N14" s="122">
        <f t="shared" si="2"/>
        <v>63.054600000000001</v>
      </c>
      <c r="O14" s="122">
        <f t="shared" si="3"/>
        <v>11.969999999999999</v>
      </c>
      <c r="P14" s="122">
        <f t="shared" si="4"/>
        <v>117.02459999999999</v>
      </c>
    </row>
    <row r="15" spans="2:16" x14ac:dyDescent="0.2">
      <c r="C15" s="61" t="s">
        <v>263</v>
      </c>
      <c r="D15" s="60" t="s">
        <v>262</v>
      </c>
      <c r="E15" s="60"/>
      <c r="F15" s="113">
        <f>'EST HRS (Sub-7)'!J$79</f>
        <v>152</v>
      </c>
      <c r="G15" s="60"/>
      <c r="H15" s="209">
        <v>37</v>
      </c>
      <c r="I15" s="170"/>
      <c r="J15" s="209">
        <f t="shared" si="0"/>
        <v>5624</v>
      </c>
      <c r="M15" s="122">
        <f t="shared" si="1"/>
        <v>37</v>
      </c>
      <c r="N15" s="122">
        <f t="shared" si="2"/>
        <v>55.548100000000005</v>
      </c>
      <c r="O15" s="122">
        <f t="shared" si="3"/>
        <v>10.545</v>
      </c>
      <c r="P15" s="122">
        <f t="shared" si="4"/>
        <v>103.09310000000001</v>
      </c>
    </row>
    <row r="16" spans="2:16" x14ac:dyDescent="0.2">
      <c r="C16" s="61" t="s">
        <v>254</v>
      </c>
      <c r="D16" s="60" t="s">
        <v>254</v>
      </c>
      <c r="E16" s="60"/>
      <c r="F16" s="113">
        <f>'EST HRS (Sub-7)'!K79</f>
        <v>420</v>
      </c>
      <c r="G16" s="60"/>
      <c r="H16" s="209">
        <v>34</v>
      </c>
      <c r="I16" s="170"/>
      <c r="J16" s="209">
        <f t="shared" si="0"/>
        <v>14280</v>
      </c>
      <c r="M16" s="122">
        <f t="shared" si="1"/>
        <v>34</v>
      </c>
      <c r="N16" s="122">
        <f t="shared" si="2"/>
        <v>51.044200000000004</v>
      </c>
      <c r="O16" s="122">
        <f t="shared" si="3"/>
        <v>9.69</v>
      </c>
      <c r="P16" s="122">
        <f t="shared" si="4"/>
        <v>94.734200000000001</v>
      </c>
    </row>
    <row r="17" spans="3:16" x14ac:dyDescent="0.2">
      <c r="C17" s="61" t="s">
        <v>261</v>
      </c>
      <c r="D17" s="60" t="s">
        <v>260</v>
      </c>
      <c r="E17" s="60"/>
      <c r="F17" s="113">
        <f>'EST HRS (Sub-7)'!L79</f>
        <v>220</v>
      </c>
      <c r="G17" s="60"/>
      <c r="H17" s="209">
        <v>37</v>
      </c>
      <c r="I17" s="170"/>
      <c r="J17" s="209">
        <f t="shared" si="0"/>
        <v>8140</v>
      </c>
      <c r="M17" s="122">
        <f t="shared" si="1"/>
        <v>37</v>
      </c>
      <c r="N17" s="122">
        <f t="shared" si="2"/>
        <v>55.548100000000005</v>
      </c>
      <c r="O17" s="122">
        <f t="shared" si="3"/>
        <v>10.545</v>
      </c>
      <c r="P17" s="122">
        <f t="shared" si="4"/>
        <v>103.09310000000001</v>
      </c>
    </row>
    <row r="18" spans="3:16" x14ac:dyDescent="0.2">
      <c r="C18" s="61" t="s">
        <v>252</v>
      </c>
      <c r="D18" s="60" t="s">
        <v>185</v>
      </c>
      <c r="E18" s="60"/>
      <c r="F18" s="113">
        <f>'EST HRS (Sub-7)'!M79</f>
        <v>6</v>
      </c>
      <c r="G18" s="60"/>
      <c r="H18" s="209">
        <v>29</v>
      </c>
      <c r="I18" s="170"/>
      <c r="J18" s="209">
        <f t="shared" si="0"/>
        <v>174</v>
      </c>
      <c r="M18" s="122">
        <f t="shared" si="1"/>
        <v>29</v>
      </c>
      <c r="N18" s="122">
        <f t="shared" si="2"/>
        <v>43.537700000000001</v>
      </c>
      <c r="O18" s="122">
        <f t="shared" si="3"/>
        <v>8.2649999999999988</v>
      </c>
      <c r="P18" s="122">
        <f t="shared" si="4"/>
        <v>80.802700000000002</v>
      </c>
    </row>
    <row r="19" spans="3:16" x14ac:dyDescent="0.2">
      <c r="C19" s="61"/>
      <c r="D19" s="60"/>
      <c r="E19" s="60"/>
      <c r="F19" s="113">
        <f>'EST HRS (Sub-7)'!N79</f>
        <v>0</v>
      </c>
      <c r="G19" s="60"/>
      <c r="H19" s="209"/>
      <c r="I19" s="170"/>
      <c r="J19" s="209">
        <f t="shared" si="0"/>
        <v>0</v>
      </c>
      <c r="M19" s="122">
        <f t="shared" si="1"/>
        <v>0</v>
      </c>
      <c r="N19" s="122">
        <f t="shared" si="2"/>
        <v>0</v>
      </c>
      <c r="O19" s="122">
        <f t="shared" si="3"/>
        <v>0</v>
      </c>
      <c r="P19" s="122">
        <f t="shared" si="4"/>
        <v>0</v>
      </c>
    </row>
    <row r="20" spans="3:16" hidden="1" x14ac:dyDescent="0.2">
      <c r="C20" s="61"/>
      <c r="D20" s="60"/>
      <c r="E20" s="60"/>
      <c r="F20" s="113">
        <f>'EST HRS (Sub-7)'!O79</f>
        <v>0</v>
      </c>
      <c r="G20" s="60"/>
      <c r="H20" s="209"/>
      <c r="I20" s="170"/>
      <c r="J20" s="209">
        <f t="shared" si="0"/>
        <v>0</v>
      </c>
      <c r="M20" s="122">
        <f t="shared" si="1"/>
        <v>0</v>
      </c>
      <c r="N20" s="122">
        <f t="shared" si="2"/>
        <v>0</v>
      </c>
      <c r="O20" s="122">
        <f t="shared" si="3"/>
        <v>0</v>
      </c>
      <c r="P20" s="122">
        <f t="shared" si="4"/>
        <v>0</v>
      </c>
    </row>
    <row r="21" spans="3:16" hidden="1" x14ac:dyDescent="0.2">
      <c r="C21" s="61"/>
      <c r="D21" s="60"/>
      <c r="E21" s="60"/>
      <c r="F21" s="113">
        <f>'EST HRS (Sub-7)'!P79</f>
        <v>0</v>
      </c>
      <c r="G21" s="60"/>
      <c r="H21" s="209"/>
      <c r="I21" s="170"/>
      <c r="J21" s="209">
        <f t="shared" si="0"/>
        <v>0</v>
      </c>
      <c r="M21" s="122">
        <f t="shared" si="1"/>
        <v>0</v>
      </c>
      <c r="N21" s="122">
        <f t="shared" si="2"/>
        <v>0</v>
      </c>
      <c r="O21" s="122">
        <f t="shared" si="3"/>
        <v>0</v>
      </c>
      <c r="P21" s="122">
        <f t="shared" si="4"/>
        <v>0</v>
      </c>
    </row>
    <row r="22" spans="3:16" hidden="1" x14ac:dyDescent="0.2">
      <c r="C22" s="61"/>
      <c r="D22" s="60"/>
      <c r="E22" s="60"/>
      <c r="F22" s="113">
        <f>'EST HRS (Sub-7)'!Q79</f>
        <v>0</v>
      </c>
      <c r="G22" s="60"/>
      <c r="H22" s="209"/>
      <c r="I22" s="170"/>
      <c r="J22" s="209">
        <f t="shared" si="0"/>
        <v>0</v>
      </c>
      <c r="M22" s="122">
        <f t="shared" si="1"/>
        <v>0</v>
      </c>
      <c r="N22" s="122">
        <f t="shared" si="2"/>
        <v>0</v>
      </c>
      <c r="O22" s="122">
        <f t="shared" si="3"/>
        <v>0</v>
      </c>
      <c r="P22" s="122">
        <f t="shared" si="4"/>
        <v>0</v>
      </c>
    </row>
    <row r="23" spans="3:16" hidden="1" x14ac:dyDescent="0.2">
      <c r="C23" s="61"/>
      <c r="D23" s="60"/>
      <c r="E23" s="60"/>
      <c r="F23" s="113">
        <f>'EST HRS (Sub-7)'!R79</f>
        <v>0</v>
      </c>
      <c r="G23" s="60"/>
      <c r="H23" s="209"/>
      <c r="I23" s="170"/>
      <c r="J23" s="209">
        <f t="shared" si="0"/>
        <v>0</v>
      </c>
      <c r="M23" s="122">
        <f t="shared" si="1"/>
        <v>0</v>
      </c>
      <c r="N23" s="122">
        <f t="shared" si="2"/>
        <v>0</v>
      </c>
      <c r="O23" s="122">
        <f t="shared" si="3"/>
        <v>0</v>
      </c>
      <c r="P23" s="122">
        <f t="shared" si="4"/>
        <v>0</v>
      </c>
    </row>
    <row r="24" spans="3:16" hidden="1" x14ac:dyDescent="0.2">
      <c r="C24" s="61"/>
      <c r="D24" s="60"/>
      <c r="E24" s="60"/>
      <c r="F24" s="113">
        <f>'EST HRS (Sub-7)'!S79</f>
        <v>0</v>
      </c>
      <c r="G24" s="60"/>
      <c r="H24" s="209"/>
      <c r="I24" s="170"/>
      <c r="J24" s="209">
        <f t="shared" si="0"/>
        <v>0</v>
      </c>
      <c r="M24" s="122">
        <f t="shared" si="1"/>
        <v>0</v>
      </c>
      <c r="N24" s="122">
        <f t="shared" si="2"/>
        <v>0</v>
      </c>
      <c r="O24" s="122">
        <f t="shared" si="3"/>
        <v>0</v>
      </c>
      <c r="P24" s="122">
        <f t="shared" si="4"/>
        <v>0</v>
      </c>
    </row>
    <row r="25" spans="3:16" hidden="1" x14ac:dyDescent="0.2">
      <c r="C25" s="61"/>
      <c r="D25" s="60"/>
      <c r="E25" s="60"/>
      <c r="F25" s="113">
        <f>'EST HRS (Sub-7)'!T79</f>
        <v>0</v>
      </c>
      <c r="G25" s="60"/>
      <c r="H25" s="209"/>
      <c r="I25" s="170"/>
      <c r="J25" s="209">
        <f t="shared" si="0"/>
        <v>0</v>
      </c>
      <c r="M25" s="122">
        <f t="shared" si="1"/>
        <v>0</v>
      </c>
      <c r="N25" s="122">
        <f t="shared" si="2"/>
        <v>0</v>
      </c>
      <c r="O25" s="122">
        <f t="shared" si="3"/>
        <v>0</v>
      </c>
      <c r="P25" s="122">
        <f t="shared" si="4"/>
        <v>0</v>
      </c>
    </row>
    <row r="26" spans="3:16" hidden="1" x14ac:dyDescent="0.2">
      <c r="C26" s="61"/>
      <c r="D26" s="60"/>
      <c r="E26" s="60"/>
      <c r="F26" s="113">
        <f>'EST HRS (Sub-7)'!U79</f>
        <v>0</v>
      </c>
      <c r="G26" s="60"/>
      <c r="H26" s="209"/>
      <c r="I26" s="170"/>
      <c r="J26" s="209">
        <f t="shared" si="0"/>
        <v>0</v>
      </c>
      <c r="M26" s="122">
        <f t="shared" si="1"/>
        <v>0</v>
      </c>
      <c r="N26" s="122">
        <f t="shared" si="2"/>
        <v>0</v>
      </c>
      <c r="O26" s="122">
        <f t="shared" si="3"/>
        <v>0</v>
      </c>
      <c r="P26" s="122">
        <f t="shared" si="4"/>
        <v>0</v>
      </c>
    </row>
    <row r="27" spans="3:16" hidden="1" x14ac:dyDescent="0.2">
      <c r="C27" s="61"/>
      <c r="D27" s="60"/>
      <c r="E27" s="60"/>
      <c r="F27" s="113">
        <f>'EST HRS (Sub-7)'!V79</f>
        <v>0</v>
      </c>
      <c r="G27" s="60"/>
      <c r="H27" s="209"/>
      <c r="I27" s="170"/>
      <c r="J27" s="209">
        <f t="shared" si="0"/>
        <v>0</v>
      </c>
      <c r="M27" s="122">
        <f t="shared" si="1"/>
        <v>0</v>
      </c>
      <c r="N27" s="122">
        <f t="shared" si="2"/>
        <v>0</v>
      </c>
      <c r="O27" s="122">
        <f t="shared" si="3"/>
        <v>0</v>
      </c>
      <c r="P27" s="122">
        <f t="shared" si="4"/>
        <v>0</v>
      </c>
    </row>
    <row r="28" spans="3:16" hidden="1" x14ac:dyDescent="0.2">
      <c r="C28" s="61"/>
      <c r="D28" s="60"/>
      <c r="E28" s="60"/>
      <c r="F28" s="113">
        <f>'EST HRS (Sub-7)'!W79</f>
        <v>0</v>
      </c>
      <c r="G28" s="60"/>
      <c r="H28" s="209"/>
      <c r="I28" s="170"/>
      <c r="J28" s="209">
        <f t="shared" si="0"/>
        <v>0</v>
      </c>
      <c r="M28" s="122">
        <f t="shared" si="1"/>
        <v>0</v>
      </c>
      <c r="N28" s="122">
        <f t="shared" si="2"/>
        <v>0</v>
      </c>
      <c r="O28" s="122">
        <f t="shared" si="3"/>
        <v>0</v>
      </c>
      <c r="P28" s="122">
        <f t="shared" si="4"/>
        <v>0</v>
      </c>
    </row>
    <row r="29" spans="3:16" hidden="1" x14ac:dyDescent="0.2">
      <c r="C29" s="61"/>
      <c r="D29" s="60"/>
      <c r="E29" s="60"/>
      <c r="F29" s="113">
        <f>'EST HRS (Sub-7)'!X79</f>
        <v>0</v>
      </c>
      <c r="G29" s="60"/>
      <c r="H29" s="209"/>
      <c r="I29" s="170"/>
      <c r="J29" s="209">
        <f t="shared" si="0"/>
        <v>0</v>
      </c>
      <c r="M29" s="122">
        <f t="shared" si="1"/>
        <v>0</v>
      </c>
      <c r="N29" s="122">
        <f t="shared" si="2"/>
        <v>0</v>
      </c>
      <c r="O29" s="122">
        <f t="shared" si="3"/>
        <v>0</v>
      </c>
      <c r="P29" s="122">
        <f t="shared" si="4"/>
        <v>0</v>
      </c>
    </row>
    <row r="30" spans="3:16" hidden="1" x14ac:dyDescent="0.2">
      <c r="C30" s="61"/>
      <c r="D30" s="60"/>
      <c r="E30" s="60"/>
      <c r="F30" s="113">
        <f>'EST HRS (Sub-7)'!Y79</f>
        <v>0</v>
      </c>
      <c r="G30" s="60"/>
      <c r="H30" s="209"/>
      <c r="I30" s="170"/>
      <c r="J30" s="209">
        <f t="shared" si="0"/>
        <v>0</v>
      </c>
      <c r="M30" s="122">
        <f t="shared" si="1"/>
        <v>0</v>
      </c>
      <c r="N30" s="122">
        <f t="shared" si="2"/>
        <v>0</v>
      </c>
      <c r="O30" s="122">
        <f t="shared" si="3"/>
        <v>0</v>
      </c>
      <c r="P30" s="122">
        <f t="shared" si="4"/>
        <v>0</v>
      </c>
    </row>
    <row r="31" spans="3:16" x14ac:dyDescent="0.2">
      <c r="C31" s="61"/>
      <c r="D31" s="60"/>
      <c r="E31" s="60"/>
      <c r="F31" s="61"/>
      <c r="G31" s="60"/>
      <c r="H31" s="209"/>
      <c r="I31" s="170"/>
      <c r="J31" s="217"/>
    </row>
    <row r="32" spans="3:16" ht="15" x14ac:dyDescent="0.25">
      <c r="C32" s="174"/>
      <c r="D32" s="62"/>
      <c r="E32" s="64" t="s">
        <v>5</v>
      </c>
      <c r="F32" s="65">
        <f>SUM(F11:F30)</f>
        <v>1024</v>
      </c>
      <c r="G32" s="62"/>
      <c r="H32" s="62"/>
      <c r="I32" s="64" t="s">
        <v>15</v>
      </c>
      <c r="J32" s="218">
        <f>SUM(J11:J31)</f>
        <v>38674</v>
      </c>
    </row>
    <row r="33" spans="3:10" ht="15" x14ac:dyDescent="0.25">
      <c r="C33" s="175"/>
      <c r="D33" s="62"/>
      <c r="E33" s="66"/>
      <c r="F33" s="63"/>
      <c r="G33" s="62"/>
      <c r="H33" s="62"/>
      <c r="I33" s="64"/>
      <c r="J33" s="219"/>
    </row>
    <row r="34" spans="3:10" ht="15" x14ac:dyDescent="0.25">
      <c r="C34" s="175"/>
      <c r="D34" s="62"/>
      <c r="E34" s="62"/>
      <c r="F34" s="62"/>
      <c r="G34" s="62"/>
      <c r="H34" s="62"/>
      <c r="I34" s="113"/>
      <c r="J34" s="113"/>
    </row>
    <row r="35" spans="3:10" ht="15" x14ac:dyDescent="0.25">
      <c r="C35" s="175"/>
      <c r="D35" s="60"/>
      <c r="E35" s="60"/>
      <c r="F35" s="60"/>
      <c r="G35" s="60"/>
      <c r="H35" s="60"/>
      <c r="I35" s="60"/>
      <c r="J35" s="220"/>
    </row>
    <row r="36" spans="3:10" ht="15" x14ac:dyDescent="0.25">
      <c r="C36" s="57" t="s">
        <v>16</v>
      </c>
      <c r="D36" s="67"/>
      <c r="E36" s="67"/>
      <c r="F36" s="67"/>
      <c r="G36" s="67"/>
      <c r="H36" s="67"/>
      <c r="I36" s="67"/>
      <c r="J36" s="221"/>
    </row>
    <row r="37" spans="3:10" x14ac:dyDescent="0.2">
      <c r="C37" s="60" t="s">
        <v>17</v>
      </c>
      <c r="D37" s="222">
        <v>1.5013000000000001</v>
      </c>
      <c r="E37" s="60" t="s">
        <v>18</v>
      </c>
      <c r="F37" s="60"/>
      <c r="G37" s="60"/>
      <c r="H37" s="60"/>
      <c r="I37" s="60"/>
      <c r="J37" s="209">
        <f>+J32*D37</f>
        <v>58061.2762</v>
      </c>
    </row>
    <row r="38" spans="3:10" x14ac:dyDescent="0.2">
      <c r="C38" s="62" t="s">
        <v>19</v>
      </c>
      <c r="D38" s="223">
        <v>0.28499999999999998</v>
      </c>
      <c r="E38" s="62" t="s">
        <v>20</v>
      </c>
      <c r="F38" s="62"/>
      <c r="G38" s="62"/>
      <c r="H38" s="62"/>
      <c r="I38" s="62"/>
      <c r="J38" s="209">
        <f>+J32*D38</f>
        <v>11022.089999999998</v>
      </c>
    </row>
    <row r="39" spans="3:10" x14ac:dyDescent="0.2">
      <c r="C39" s="67"/>
      <c r="D39" s="67"/>
      <c r="E39" s="67"/>
      <c r="F39" s="67"/>
      <c r="G39" s="67"/>
      <c r="H39" s="67"/>
      <c r="I39" s="67"/>
      <c r="J39" s="224"/>
    </row>
    <row r="40" spans="3:10" ht="15" x14ac:dyDescent="0.25">
      <c r="C40" s="175" t="s">
        <v>21</v>
      </c>
      <c r="D40" s="175"/>
      <c r="E40" s="175"/>
      <c r="F40" s="175"/>
      <c r="G40" s="175"/>
      <c r="H40" s="175"/>
      <c r="I40" s="175"/>
      <c r="J40" s="218">
        <f>SUM(J32:J38)</f>
        <v>107757.36619999999</v>
      </c>
    </row>
    <row r="41" spans="3:10" x14ac:dyDescent="0.2">
      <c r="C41" s="60"/>
      <c r="D41" s="60"/>
      <c r="E41" s="60"/>
      <c r="F41" s="60"/>
      <c r="G41" s="60"/>
      <c r="H41" s="60"/>
      <c r="I41" s="60"/>
      <c r="J41" s="181"/>
    </row>
    <row r="42" spans="3:10" ht="15" x14ac:dyDescent="0.25">
      <c r="C42" s="57" t="s">
        <v>22</v>
      </c>
      <c r="D42" s="67"/>
      <c r="E42" s="67"/>
      <c r="F42" s="67"/>
      <c r="G42" s="67"/>
      <c r="H42" s="67"/>
      <c r="I42" s="67"/>
      <c r="J42" s="166" t="s">
        <v>14</v>
      </c>
    </row>
    <row r="43" spans="3:10" x14ac:dyDescent="0.2">
      <c r="C43" s="68" t="s">
        <v>85</v>
      </c>
      <c r="D43" s="39"/>
      <c r="E43" s="114">
        <v>4000</v>
      </c>
      <c r="F43" s="213">
        <v>0.54</v>
      </c>
      <c r="G43" s="183"/>
      <c r="H43" s="68"/>
      <c r="I43" s="68"/>
      <c r="J43" s="209">
        <f>E43*F43</f>
        <v>2160</v>
      </c>
    </row>
    <row r="44" spans="3:10" x14ac:dyDescent="0.2">
      <c r="C44" s="68"/>
      <c r="D44" s="39"/>
      <c r="E44" s="74" t="s">
        <v>86</v>
      </c>
      <c r="F44" s="111" t="s">
        <v>87</v>
      </c>
      <c r="G44" s="183"/>
      <c r="H44" s="68"/>
      <c r="I44" s="68"/>
      <c r="J44" s="209"/>
    </row>
    <row r="45" spans="3:10" x14ac:dyDescent="0.2">
      <c r="C45" s="68"/>
      <c r="D45" s="39"/>
      <c r="E45" s="68"/>
      <c r="F45" s="214"/>
      <c r="G45" s="183"/>
      <c r="H45" s="68"/>
      <c r="I45" s="68"/>
      <c r="J45" s="209"/>
    </row>
    <row r="46" spans="3:10" x14ac:dyDescent="0.2">
      <c r="C46" s="68" t="s">
        <v>23</v>
      </c>
      <c r="D46" s="39"/>
      <c r="E46" s="114">
        <v>1000</v>
      </c>
      <c r="F46" s="213">
        <v>0.1</v>
      </c>
      <c r="G46" s="183"/>
      <c r="H46" s="68"/>
      <c r="I46" s="68"/>
      <c r="J46" s="209">
        <f>E46*F46</f>
        <v>100</v>
      </c>
    </row>
    <row r="47" spans="3:10" x14ac:dyDescent="0.2">
      <c r="C47" s="68"/>
      <c r="D47" s="39"/>
      <c r="E47" s="74" t="s">
        <v>88</v>
      </c>
      <c r="F47" s="111" t="s">
        <v>89</v>
      </c>
      <c r="G47" s="183"/>
      <c r="H47" s="68"/>
      <c r="I47" s="68"/>
      <c r="J47" s="209"/>
    </row>
    <row r="48" spans="3:10" x14ac:dyDescent="0.2">
      <c r="C48" s="68"/>
      <c r="D48" s="39"/>
      <c r="E48" s="68"/>
      <c r="F48" s="214"/>
      <c r="G48" s="183"/>
      <c r="H48" s="68"/>
      <c r="I48" s="68"/>
      <c r="J48" s="209"/>
    </row>
    <row r="49" spans="3:10" x14ac:dyDescent="0.2">
      <c r="C49" s="68" t="s">
        <v>314</v>
      </c>
      <c r="D49" s="39"/>
      <c r="E49" s="68" t="s">
        <v>25</v>
      </c>
      <c r="F49" s="214"/>
      <c r="G49" s="183"/>
      <c r="H49" s="68"/>
      <c r="I49" s="68"/>
      <c r="J49" s="209">
        <v>2400</v>
      </c>
    </row>
    <row r="50" spans="3:10" x14ac:dyDescent="0.2">
      <c r="C50" s="68"/>
      <c r="D50" s="39"/>
      <c r="E50" s="68"/>
      <c r="F50" s="214"/>
      <c r="G50" s="183"/>
      <c r="H50" s="68"/>
      <c r="I50" s="68"/>
      <c r="J50" s="209"/>
    </row>
    <row r="51" spans="3:10" x14ac:dyDescent="0.2">
      <c r="C51" s="68" t="s">
        <v>294</v>
      </c>
      <c r="D51" s="39"/>
      <c r="E51" s="114">
        <v>12</v>
      </c>
      <c r="F51" s="213">
        <v>800</v>
      </c>
      <c r="G51" s="183"/>
      <c r="H51" s="68"/>
      <c r="I51" s="68"/>
      <c r="J51" s="209">
        <f>E51*F51</f>
        <v>9600</v>
      </c>
    </row>
    <row r="52" spans="3:10" x14ac:dyDescent="0.2">
      <c r="C52" s="187"/>
      <c r="D52" s="75"/>
      <c r="E52" s="74" t="s">
        <v>295</v>
      </c>
      <c r="F52" s="111" t="s">
        <v>296</v>
      </c>
      <c r="G52" s="183"/>
      <c r="H52" s="68"/>
      <c r="I52" s="68"/>
      <c r="J52" s="209"/>
    </row>
    <row r="53" spans="3:10" x14ac:dyDescent="0.2">
      <c r="C53" s="68"/>
      <c r="D53" s="39"/>
      <c r="E53" s="68"/>
      <c r="F53" s="214"/>
      <c r="G53" s="183"/>
      <c r="H53" s="68"/>
      <c r="I53" s="68"/>
      <c r="J53" s="209"/>
    </row>
    <row r="54" spans="3:10" x14ac:dyDescent="0.2">
      <c r="C54" s="68" t="s">
        <v>99</v>
      </c>
      <c r="D54" s="39"/>
      <c r="E54" s="114">
        <v>0</v>
      </c>
      <c r="F54" s="213">
        <v>10</v>
      </c>
      <c r="G54" s="183"/>
      <c r="H54" s="68"/>
      <c r="I54" s="68"/>
      <c r="J54" s="209">
        <f>E54*F54</f>
        <v>0</v>
      </c>
    </row>
    <row r="55" spans="3:10" x14ac:dyDescent="0.2">
      <c r="C55" s="187"/>
      <c r="D55" s="75"/>
      <c r="E55" s="74" t="s">
        <v>96</v>
      </c>
      <c r="F55" s="111" t="s">
        <v>97</v>
      </c>
      <c r="G55" s="188"/>
      <c r="H55" s="187"/>
      <c r="I55" s="187"/>
      <c r="J55" s="217"/>
    </row>
    <row r="56" spans="3:10" ht="15" x14ac:dyDescent="0.25">
      <c r="C56" s="61"/>
      <c r="D56" s="60"/>
      <c r="E56" s="60"/>
      <c r="F56" s="192"/>
      <c r="G56" s="60"/>
      <c r="H56" s="209"/>
      <c r="I56" s="66" t="s">
        <v>26</v>
      </c>
      <c r="J56" s="218">
        <f>SUM(J43:J55)</f>
        <v>14260</v>
      </c>
    </row>
    <row r="57" spans="3:10" ht="15" x14ac:dyDescent="0.25">
      <c r="C57" s="61"/>
      <c r="D57" s="60"/>
      <c r="E57" s="60"/>
      <c r="F57" s="61"/>
      <c r="G57" s="60"/>
      <c r="H57" s="209"/>
      <c r="I57" s="66"/>
      <c r="J57" s="225"/>
    </row>
    <row r="58" spans="3:10" ht="15.75" x14ac:dyDescent="0.25">
      <c r="C58" s="60"/>
      <c r="D58" s="60"/>
      <c r="E58" s="60"/>
      <c r="F58" s="60"/>
      <c r="G58" s="60"/>
      <c r="H58" s="201" t="s">
        <v>30</v>
      </c>
      <c r="I58" s="175"/>
      <c r="J58" s="218">
        <f>J56+J40</f>
        <v>122017.36619999999</v>
      </c>
    </row>
    <row r="59" spans="3:10" ht="15" thickBot="1" x14ac:dyDescent="0.25">
      <c r="C59" s="60"/>
      <c r="D59" s="60"/>
      <c r="E59" s="60"/>
      <c r="F59" s="60"/>
      <c r="G59" s="60"/>
      <c r="H59" s="60"/>
      <c r="I59" s="60"/>
      <c r="J59" s="226"/>
    </row>
    <row r="60" spans="3:10" ht="18.75" thickBot="1" x14ac:dyDescent="0.3">
      <c r="C60" s="203" t="str">
        <f>+C5&amp;" Total Cost:"</f>
        <v>SUBCONSULTANT 7 -- SURVEYING Total Cost:</v>
      </c>
      <c r="D60" s="192"/>
      <c r="E60" s="192"/>
      <c r="F60" s="192"/>
      <c r="G60" s="192"/>
      <c r="H60" s="203" t="s">
        <v>31</v>
      </c>
      <c r="I60" s="192"/>
      <c r="J60" s="204">
        <f>ROUND(J58,0)</f>
        <v>122017</v>
      </c>
    </row>
    <row r="61" spans="3:10" x14ac:dyDescent="0.2">
      <c r="C61" s="192"/>
      <c r="D61" s="192"/>
      <c r="E61" s="192"/>
      <c r="F61" s="192"/>
      <c r="G61" s="192"/>
      <c r="H61" s="192"/>
      <c r="I61" s="192"/>
      <c r="J61" s="202"/>
    </row>
    <row r="62" spans="3:10" x14ac:dyDescent="0.2">
      <c r="C62" s="192"/>
      <c r="D62" s="192"/>
      <c r="E62" s="192"/>
      <c r="F62" s="192"/>
      <c r="G62" s="192"/>
      <c r="H62" s="192"/>
      <c r="I62" s="192"/>
      <c r="J62" s="202"/>
    </row>
  </sheetData>
  <mergeCells count="4">
    <mergeCell ref="C3:J3"/>
    <mergeCell ref="C4:J4"/>
    <mergeCell ref="C5:J5"/>
    <mergeCell ref="C6:J6"/>
  </mergeCells>
  <pageMargins left="0.7" right="0.7" top="0.75" bottom="0.75" header="0.3" footer="0.3"/>
  <pageSetup scale="83" orientation="portrait" r:id="rId1"/>
  <headerFooter>
    <oddFooter>&amp;L&amp;D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6" sqref="Q36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B86"/>
  <sheetViews>
    <sheetView zoomScale="75" zoomScaleNormal="75" workbookViewId="0">
      <selection activeCell="AG22" sqref="AG22"/>
    </sheetView>
  </sheetViews>
  <sheetFormatPr defaultRowHeight="14.25" x14ac:dyDescent="0.2"/>
  <cols>
    <col min="2" max="2" width="4.125" customWidth="1"/>
    <col min="3" max="3" width="6" customWidth="1"/>
    <col min="4" max="4" width="6.125" customWidth="1"/>
    <col min="5" max="5" width="44.25" customWidth="1"/>
    <col min="6" max="6" width="13" customWidth="1"/>
    <col min="7" max="8" width="11.25" bestFit="1" customWidth="1"/>
    <col min="9" max="9" width="10.125" customWidth="1"/>
    <col min="10" max="10" width="11.25" bestFit="1" customWidth="1"/>
    <col min="11" max="13" width="10.25" bestFit="1" customWidth="1"/>
    <col min="14" max="14" width="8.875" bestFit="1" customWidth="1"/>
    <col min="15" max="23" width="8.875" hidden="1" customWidth="1"/>
    <col min="24" max="24" width="10.5" hidden="1" customWidth="1"/>
    <col min="25" max="25" width="8.875" hidden="1" customWidth="1"/>
    <col min="26" max="26" width="11" bestFit="1" customWidth="1"/>
    <col min="28" max="28" width="9.25" bestFit="1" customWidth="1"/>
  </cols>
  <sheetData>
    <row r="5" spans="1:28" ht="35.450000000000003" customHeight="1" x14ac:dyDescent="0.25">
      <c r="A5" s="227" t="s">
        <v>316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</row>
    <row r="6" spans="1:28" ht="18" x14ac:dyDescent="0.25">
      <c r="A6" s="51" t="s">
        <v>367</v>
      </c>
    </row>
    <row r="7" spans="1:28" s="141" customFormat="1" ht="18.75" thickBot="1" x14ac:dyDescent="0.3">
      <c r="A7" s="51"/>
    </row>
    <row r="8" spans="1:28" ht="26.25" thickBot="1" x14ac:dyDescent="0.25">
      <c r="A8" s="4" t="s">
        <v>2</v>
      </c>
      <c r="B8" s="4"/>
      <c r="C8" s="5"/>
      <c r="D8" s="6" t="s">
        <v>3</v>
      </c>
      <c r="E8" s="5" t="s">
        <v>4</v>
      </c>
      <c r="F8" s="150" t="s">
        <v>291</v>
      </c>
      <c r="G8" s="151" t="s">
        <v>322</v>
      </c>
      <c r="H8" s="151" t="s">
        <v>323</v>
      </c>
      <c r="I8" s="151" t="s">
        <v>324</v>
      </c>
      <c r="J8" s="151" t="s">
        <v>325</v>
      </c>
      <c r="K8" s="151" t="s">
        <v>326</v>
      </c>
      <c r="L8" s="151" t="s">
        <v>327</v>
      </c>
      <c r="M8" s="151" t="s">
        <v>329</v>
      </c>
      <c r="N8" s="151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" t="s">
        <v>5</v>
      </c>
    </row>
    <row r="9" spans="1:28" x14ac:dyDescent="0.2">
      <c r="A9" s="81"/>
      <c r="B9" s="82"/>
      <c r="C9" s="82"/>
      <c r="D9" s="82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8" x14ac:dyDescent="0.2">
      <c r="A10" s="84" t="s">
        <v>141</v>
      </c>
      <c r="B10" s="85" t="s">
        <v>6</v>
      </c>
      <c r="C10" s="86"/>
      <c r="D10" s="86"/>
      <c r="E10" s="86"/>
      <c r="F10" s="119">
        <f>'EST HRS (Prime-)'!$AA10</f>
        <v>253237</v>
      </c>
      <c r="G10" s="119">
        <f>'EST HRS (Sub-1)'!$AA10</f>
        <v>14705</v>
      </c>
      <c r="H10" s="119">
        <f>'EST HRS (Sub-2)'!$AA10</f>
        <v>4799</v>
      </c>
      <c r="I10" s="119">
        <f>'EST HRS (Sub-3)'!$AA10</f>
        <v>10457</v>
      </c>
      <c r="J10" s="119">
        <f>'EST HRS (Sub-4)'!$AA10</f>
        <v>12507</v>
      </c>
      <c r="K10" s="119">
        <f>'EST HRS (Sub-5)'!$AA10</f>
        <v>5856</v>
      </c>
      <c r="L10" s="119">
        <f>'EST HRS (Sub-6)'!$AA10</f>
        <v>5431</v>
      </c>
      <c r="M10" s="119">
        <f>'EST HRS (Sub-7)'!$AA10</f>
        <v>3482</v>
      </c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19">
        <f>SUM(Z11:Z23)</f>
        <v>310474</v>
      </c>
      <c r="AB10" s="146"/>
    </row>
    <row r="11" spans="1:28" x14ac:dyDescent="0.2">
      <c r="A11" s="89"/>
      <c r="B11" s="90">
        <v>1.1000000000000001</v>
      </c>
      <c r="C11" s="90" t="s">
        <v>6</v>
      </c>
      <c r="D11" s="90"/>
      <c r="E11" s="90"/>
      <c r="F11" s="120">
        <f>'EST HRS (Prime-)'!$AA11</f>
        <v>43931</v>
      </c>
      <c r="G11" s="120">
        <f>'EST HRS (Sub-1)'!$AA11</f>
        <v>0</v>
      </c>
      <c r="H11" s="120">
        <f>'EST HRS (Sub-2)'!$AA11</f>
        <v>0</v>
      </c>
      <c r="I11" s="120">
        <f>'EST HRS (Sub-3)'!$AA11</f>
        <v>0</v>
      </c>
      <c r="J11" s="120">
        <f>'EST HRS (Sub-4)'!$AA11</f>
        <v>2575</v>
      </c>
      <c r="K11" s="120">
        <f>'EST HRS (Sub-5)'!$AA11</f>
        <v>0</v>
      </c>
      <c r="L11" s="120">
        <f>'EST HRS (Sub-6)'!$AA11</f>
        <v>0</v>
      </c>
      <c r="M11" s="120">
        <f>'EST HRS (Sub-7)'!$AA11</f>
        <v>0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>
        <f t="shared" ref="Z11:Z15" si="0">SUM(F11:Y11)</f>
        <v>46506</v>
      </c>
    </row>
    <row r="12" spans="1:28" x14ac:dyDescent="0.2">
      <c r="A12" s="89"/>
      <c r="B12" s="90"/>
      <c r="C12" s="93"/>
      <c r="D12" s="93"/>
      <c r="E12" s="90"/>
      <c r="F12" s="120">
        <f>'EST HRS (Prime-)'!$AA12</f>
        <v>0</v>
      </c>
      <c r="G12" s="120">
        <f>'EST HRS (Sub-1)'!$AA12</f>
        <v>0</v>
      </c>
      <c r="H12" s="120">
        <f>'EST HRS (Sub-2)'!$AA12</f>
        <v>0</v>
      </c>
      <c r="I12" s="120">
        <f>'EST HRS (Sub-3)'!$AA12</f>
        <v>0</v>
      </c>
      <c r="J12" s="120">
        <f>'EST HRS (Sub-4)'!$AA12</f>
        <v>0</v>
      </c>
      <c r="K12" s="120">
        <f>'EST HRS (Sub-5)'!$AA12</f>
        <v>0</v>
      </c>
      <c r="L12" s="120">
        <f>'EST HRS (Sub-6)'!$AA12</f>
        <v>0</v>
      </c>
      <c r="M12" s="120">
        <f>'EST HRS (Sub-7)'!$AA12</f>
        <v>0</v>
      </c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>
        <f t="shared" si="0"/>
        <v>0</v>
      </c>
    </row>
    <row r="13" spans="1:28" x14ac:dyDescent="0.2">
      <c r="A13" s="94"/>
      <c r="B13" s="90"/>
      <c r="C13" s="90"/>
      <c r="D13" s="90"/>
      <c r="E13" s="90"/>
      <c r="F13" s="120">
        <f>'EST HRS (Prime-)'!$AA13</f>
        <v>0</v>
      </c>
      <c r="G13" s="120">
        <f>'EST HRS (Sub-1)'!$AA13</f>
        <v>0</v>
      </c>
      <c r="H13" s="120">
        <f>'EST HRS (Sub-2)'!$AA13</f>
        <v>0</v>
      </c>
      <c r="I13" s="120">
        <f>'EST HRS (Sub-3)'!$AA13</f>
        <v>0</v>
      </c>
      <c r="J13" s="120">
        <f>'EST HRS (Sub-4)'!$AA13</f>
        <v>0</v>
      </c>
      <c r="K13" s="120">
        <f>'EST HRS (Sub-5)'!$AA13</f>
        <v>0</v>
      </c>
      <c r="L13" s="120">
        <f>'EST HRS (Sub-6)'!$AA13</f>
        <v>0</v>
      </c>
      <c r="M13" s="120">
        <f>'EST HRS (Sub-7)'!$AA13</f>
        <v>0</v>
      </c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>
        <f t="shared" si="0"/>
        <v>0</v>
      </c>
    </row>
    <row r="14" spans="1:28" x14ac:dyDescent="0.2">
      <c r="A14" s="94"/>
      <c r="B14" s="90">
        <v>1.2</v>
      </c>
      <c r="C14" s="90" t="s">
        <v>311</v>
      </c>
      <c r="D14" s="90"/>
      <c r="E14" s="90"/>
      <c r="F14" s="120">
        <f>'EST HRS (Prime-)'!$AA14</f>
        <v>14783</v>
      </c>
      <c r="G14" s="120">
        <f>'EST HRS (Sub-1)'!$AA14</f>
        <v>0</v>
      </c>
      <c r="H14" s="120">
        <f>'EST HRS (Sub-2)'!$AA14</f>
        <v>0</v>
      </c>
      <c r="I14" s="120">
        <f>'EST HRS (Sub-3)'!$AA14</f>
        <v>0</v>
      </c>
      <c r="J14" s="120">
        <f>'EST HRS (Sub-4)'!$AA14</f>
        <v>0</v>
      </c>
      <c r="K14" s="120">
        <f>'EST HRS (Sub-5)'!$AA14</f>
        <v>0</v>
      </c>
      <c r="L14" s="120">
        <f>'EST HRS (Sub-6)'!$AA14</f>
        <v>0</v>
      </c>
      <c r="M14" s="120">
        <f>'EST HRS (Sub-7)'!$AA14</f>
        <v>0</v>
      </c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>
        <f t="shared" si="0"/>
        <v>14783</v>
      </c>
    </row>
    <row r="15" spans="1:28" x14ac:dyDescent="0.2">
      <c r="A15" s="94"/>
      <c r="B15" s="90">
        <v>1.3</v>
      </c>
      <c r="C15" s="90" t="s">
        <v>37</v>
      </c>
      <c r="D15" s="90"/>
      <c r="E15" s="90"/>
      <c r="F15" s="120">
        <f>'EST HRS (Prime-)'!$AA15</f>
        <v>4663</v>
      </c>
      <c r="G15" s="120">
        <f>'EST HRS (Sub-1)'!$AA15</f>
        <v>0</v>
      </c>
      <c r="H15" s="120">
        <f>'EST HRS (Sub-2)'!$AA15</f>
        <v>0</v>
      </c>
      <c r="I15" s="120">
        <f>'EST HRS (Sub-3)'!$AA15</f>
        <v>0</v>
      </c>
      <c r="J15" s="120">
        <f>'EST HRS (Sub-4)'!$AA15</f>
        <v>0</v>
      </c>
      <c r="K15" s="120">
        <f>'EST HRS (Sub-5)'!$AA15</f>
        <v>0</v>
      </c>
      <c r="L15" s="120">
        <f>'EST HRS (Sub-6)'!$AA15</f>
        <v>0</v>
      </c>
      <c r="M15" s="120">
        <f>'EST HRS (Sub-7)'!$AA15</f>
        <v>0</v>
      </c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>
        <f t="shared" si="0"/>
        <v>4663</v>
      </c>
    </row>
    <row r="16" spans="1:28" x14ac:dyDescent="0.2">
      <c r="A16" s="94"/>
      <c r="B16" s="90">
        <v>1.4</v>
      </c>
      <c r="C16" s="90" t="s">
        <v>38</v>
      </c>
      <c r="D16" s="90"/>
      <c r="E16" s="90"/>
      <c r="F16" s="120">
        <f>'EST HRS (Prime-)'!$AA16</f>
        <v>0</v>
      </c>
      <c r="G16" s="120">
        <f>'EST HRS (Sub-1)'!$AA16</f>
        <v>0</v>
      </c>
      <c r="H16" s="120">
        <f>'EST HRS (Sub-2)'!$AA16</f>
        <v>0</v>
      </c>
      <c r="I16" s="120">
        <f>'EST HRS (Sub-3)'!$AA16</f>
        <v>0</v>
      </c>
      <c r="J16" s="120">
        <f>'EST HRS (Sub-4)'!$AA16</f>
        <v>0</v>
      </c>
      <c r="K16" s="120">
        <f>'EST HRS (Sub-5)'!$AA16</f>
        <v>0</v>
      </c>
      <c r="L16" s="120">
        <f>'EST HRS (Sub-6)'!$AA16</f>
        <v>0</v>
      </c>
      <c r="M16" s="120">
        <f>'EST HRS (Sub-7)'!$AA16</f>
        <v>0</v>
      </c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 x14ac:dyDescent="0.2">
      <c r="A17" s="94"/>
      <c r="B17" s="90"/>
      <c r="C17" s="95" t="s">
        <v>312</v>
      </c>
      <c r="D17" s="90"/>
      <c r="E17" s="90" t="s">
        <v>39</v>
      </c>
      <c r="F17" s="120">
        <f>'EST HRS (Prime-)'!$AA17</f>
        <v>12263</v>
      </c>
      <c r="G17" s="120">
        <f>'EST HRS (Sub-1)'!$AA17</f>
        <v>4110</v>
      </c>
      <c r="H17" s="120">
        <f>'EST HRS (Sub-2)'!$AA17</f>
        <v>0</v>
      </c>
      <c r="I17" s="120">
        <f>'EST HRS (Sub-3)'!$AA17</f>
        <v>816</v>
      </c>
      <c r="J17" s="120">
        <f>'EST HRS (Sub-4)'!$AA17</f>
        <v>773</v>
      </c>
      <c r="K17" s="120">
        <f>'EST HRS (Sub-5)'!$AA17</f>
        <v>669</v>
      </c>
      <c r="L17" s="120">
        <f>'EST HRS (Sub-6)'!$AA17</f>
        <v>833</v>
      </c>
      <c r="M17" s="120">
        <f>'EST HRS (Sub-7)'!$AA17</f>
        <v>635</v>
      </c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>
        <f t="shared" ref="Z17:Z45" si="1">SUM(F17:Y17)</f>
        <v>20099</v>
      </c>
    </row>
    <row r="18" spans="1:26" x14ac:dyDescent="0.2">
      <c r="A18" s="94"/>
      <c r="B18" s="90"/>
      <c r="C18" s="95" t="s">
        <v>313</v>
      </c>
      <c r="D18" s="90"/>
      <c r="E18" s="90" t="s">
        <v>40</v>
      </c>
      <c r="F18" s="120">
        <f>'EST HRS (Prime-)'!$AA18</f>
        <v>5742</v>
      </c>
      <c r="G18" s="120">
        <f>'EST HRS (Sub-1)'!$AA18</f>
        <v>6273</v>
      </c>
      <c r="H18" s="120">
        <f>'EST HRS (Sub-2)'!$AA18</f>
        <v>0</v>
      </c>
      <c r="I18" s="120">
        <f>'EST HRS (Sub-3)'!$AA18</f>
        <v>5957</v>
      </c>
      <c r="J18" s="120">
        <f>'EST HRS (Sub-4)'!$AA18</f>
        <v>2319</v>
      </c>
      <c r="K18" s="120">
        <f>'EST HRS (Sub-5)'!$AA18</f>
        <v>2175</v>
      </c>
      <c r="L18" s="120">
        <f>'EST HRS (Sub-6)'!$AA18</f>
        <v>3332</v>
      </c>
      <c r="M18" s="120">
        <f>'EST HRS (Sub-7)'!$AA18</f>
        <v>1326</v>
      </c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>
        <f t="shared" si="1"/>
        <v>27124</v>
      </c>
    </row>
    <row r="19" spans="1:26" x14ac:dyDescent="0.2">
      <c r="A19" s="94"/>
      <c r="B19" s="90">
        <v>1.5</v>
      </c>
      <c r="C19" s="90" t="s">
        <v>43</v>
      </c>
      <c r="D19" s="90"/>
      <c r="E19" s="90"/>
      <c r="F19" s="120">
        <f>'EST HRS (Prime-)'!$AA19</f>
        <v>779</v>
      </c>
      <c r="G19" s="120">
        <f>'EST HRS (Sub-1)'!$AA19</f>
        <v>0</v>
      </c>
      <c r="H19" s="120">
        <f>'EST HRS (Sub-2)'!$AA19</f>
        <v>0</v>
      </c>
      <c r="I19" s="120">
        <f>'EST HRS (Sub-3)'!$AA19</f>
        <v>0</v>
      </c>
      <c r="J19" s="120">
        <f>'EST HRS (Sub-4)'!$AA19</f>
        <v>0</v>
      </c>
      <c r="K19" s="120">
        <f>'EST HRS (Sub-5)'!$AA19</f>
        <v>0</v>
      </c>
      <c r="L19" s="120">
        <f>'EST HRS (Sub-6)'!$AA19</f>
        <v>0</v>
      </c>
      <c r="M19" s="120">
        <f>'EST HRS (Sub-7)'!$AA19</f>
        <v>0</v>
      </c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>
        <f t="shared" si="1"/>
        <v>779</v>
      </c>
    </row>
    <row r="20" spans="1:26" x14ac:dyDescent="0.2">
      <c r="A20" s="94"/>
      <c r="B20" s="90">
        <v>1.6</v>
      </c>
      <c r="C20" s="90" t="s">
        <v>41</v>
      </c>
      <c r="D20" s="90"/>
      <c r="E20" s="90"/>
      <c r="F20" s="120">
        <f>'EST HRS (Prime-)'!$AA20</f>
        <v>34978</v>
      </c>
      <c r="G20" s="120">
        <f>'EST HRS (Sub-1)'!$AA20</f>
        <v>4322</v>
      </c>
      <c r="H20" s="120">
        <f>'EST HRS (Sub-2)'!$AA20</f>
        <v>4799</v>
      </c>
      <c r="I20" s="120">
        <f>'EST HRS (Sub-3)'!$AA20</f>
        <v>3684</v>
      </c>
      <c r="J20" s="120">
        <f>'EST HRS (Sub-4)'!$AA20</f>
        <v>6840</v>
      </c>
      <c r="K20" s="120">
        <f>'EST HRS (Sub-5)'!$AA20</f>
        <v>3012</v>
      </c>
      <c r="L20" s="120">
        <f>'EST HRS (Sub-6)'!$AA20</f>
        <v>1266</v>
      </c>
      <c r="M20" s="120">
        <f>'EST HRS (Sub-7)'!$AA20</f>
        <v>1521</v>
      </c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>
        <f t="shared" si="1"/>
        <v>60422</v>
      </c>
    </row>
    <row r="21" spans="1:26" x14ac:dyDescent="0.2">
      <c r="A21" s="94"/>
      <c r="B21" s="96">
        <v>1.7</v>
      </c>
      <c r="C21" s="90" t="s">
        <v>42</v>
      </c>
      <c r="D21" s="90"/>
      <c r="E21" s="90"/>
      <c r="F21" s="120">
        <f>'EST HRS (Prime-)'!$AA21</f>
        <v>10332</v>
      </c>
      <c r="G21" s="120">
        <f>'EST HRS (Sub-1)'!$AA21</f>
        <v>0</v>
      </c>
      <c r="H21" s="120">
        <f>'EST HRS (Sub-2)'!$AA21</f>
        <v>0</v>
      </c>
      <c r="I21" s="120">
        <f>'EST HRS (Sub-3)'!$AA21</f>
        <v>0</v>
      </c>
      <c r="J21" s="120">
        <f>'EST HRS (Sub-4)'!$AA21</f>
        <v>0</v>
      </c>
      <c r="K21" s="120">
        <f>'EST HRS (Sub-5)'!$AA21</f>
        <v>0</v>
      </c>
      <c r="L21" s="120">
        <f>'EST HRS (Sub-6)'!$AA21</f>
        <v>0</v>
      </c>
      <c r="M21" s="120">
        <f>'EST HRS (Sub-7)'!$AA21</f>
        <v>0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>
        <f t="shared" si="1"/>
        <v>10332</v>
      </c>
    </row>
    <row r="22" spans="1:26" x14ac:dyDescent="0.2">
      <c r="A22" s="94"/>
      <c r="B22" s="96">
        <v>1.8</v>
      </c>
      <c r="C22" s="90" t="s">
        <v>44</v>
      </c>
      <c r="D22" s="90"/>
      <c r="E22" s="90"/>
      <c r="F22" s="120">
        <f>'EST HRS (Prime-)'!$AA22</f>
        <v>125766</v>
      </c>
      <c r="G22" s="120">
        <f>'EST HRS (Sub-1)'!$AA22</f>
        <v>0</v>
      </c>
      <c r="H22" s="120">
        <f>'EST HRS (Sub-2)'!$AA22</f>
        <v>0</v>
      </c>
      <c r="I22" s="120">
        <f>'EST HRS (Sub-3)'!$AA22</f>
        <v>0</v>
      </c>
      <c r="J22" s="120">
        <f>'EST HRS (Sub-4)'!$AA22</f>
        <v>0</v>
      </c>
      <c r="K22" s="120">
        <f>'EST HRS (Sub-5)'!$AA22</f>
        <v>0</v>
      </c>
      <c r="L22" s="120">
        <f>'EST HRS (Sub-6)'!$AA22</f>
        <v>0</v>
      </c>
      <c r="M22" s="120">
        <f>'EST HRS (Sub-7)'!$AA22</f>
        <v>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>
        <f t="shared" si="1"/>
        <v>125766</v>
      </c>
    </row>
    <row r="23" spans="1:26" x14ac:dyDescent="0.2">
      <c r="A23" s="94"/>
      <c r="B23" s="93"/>
      <c r="C23" s="90"/>
      <c r="D23" s="90"/>
      <c r="E23" s="90"/>
      <c r="F23" s="120">
        <f>'EST HRS (Prime-)'!$AA23</f>
        <v>0</v>
      </c>
      <c r="G23" s="120">
        <f>'EST HRS (Sub-1)'!$AA23</f>
        <v>0</v>
      </c>
      <c r="H23" s="120">
        <f>'EST HRS (Sub-2)'!$AA23</f>
        <v>0</v>
      </c>
      <c r="I23" s="120">
        <f>'EST HRS (Sub-3)'!$AA23</f>
        <v>0</v>
      </c>
      <c r="J23" s="120">
        <f>'EST HRS (Sub-4)'!$AA23</f>
        <v>0</v>
      </c>
      <c r="K23" s="120">
        <f>'EST HRS (Sub-5)'!$AA23</f>
        <v>0</v>
      </c>
      <c r="L23" s="120">
        <f>'EST HRS (Sub-6)'!$AA23</f>
        <v>0</v>
      </c>
      <c r="M23" s="120">
        <f>'EST HRS (Sub-7)'!$AA23</f>
        <v>0</v>
      </c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>
        <f t="shared" si="1"/>
        <v>0</v>
      </c>
    </row>
    <row r="24" spans="1:26" x14ac:dyDescent="0.2">
      <c r="A24" s="84" t="s">
        <v>142</v>
      </c>
      <c r="B24" s="85" t="s">
        <v>45</v>
      </c>
      <c r="C24" s="86"/>
      <c r="D24" s="86"/>
      <c r="E24" s="86"/>
      <c r="F24" s="119">
        <f>'EST HRS (Prime-)'!$AA24</f>
        <v>54419</v>
      </c>
      <c r="G24" s="119">
        <f>'EST HRS (Sub-1)'!$AA24</f>
        <v>120301</v>
      </c>
      <c r="H24" s="119">
        <f>'EST HRS (Sub-2)'!$AA24</f>
        <v>0</v>
      </c>
      <c r="I24" s="119">
        <f>'EST HRS (Sub-3)'!$AA24</f>
        <v>0</v>
      </c>
      <c r="J24" s="119">
        <f>'EST HRS (Sub-4)'!$AA24</f>
        <v>0</v>
      </c>
      <c r="K24" s="119">
        <f>'EST HRS (Sub-5)'!$AA24</f>
        <v>0</v>
      </c>
      <c r="L24" s="119">
        <f>'EST HRS (Sub-6)'!$AA24</f>
        <v>0</v>
      </c>
      <c r="M24" s="119">
        <f>'EST HRS (Sub-7)'!$AA24</f>
        <v>0</v>
      </c>
      <c r="N24" s="119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19">
        <f>SUM(Z25:Z34)</f>
        <v>174720</v>
      </c>
    </row>
    <row r="25" spans="1:26" x14ac:dyDescent="0.2">
      <c r="A25" s="89"/>
      <c r="B25" s="90">
        <v>2.1</v>
      </c>
      <c r="C25" s="90" t="s">
        <v>46</v>
      </c>
      <c r="D25" s="90"/>
      <c r="E25" s="90"/>
      <c r="F25" s="120">
        <f>'EST HRS (Prime-)'!$AA25</f>
        <v>1361</v>
      </c>
      <c r="G25" s="120">
        <f>'EST HRS (Sub-1)'!$AA25</f>
        <v>6777</v>
      </c>
      <c r="H25" s="120">
        <f>'EST HRS (Sub-2)'!$AA25</f>
        <v>0</v>
      </c>
      <c r="I25" s="120">
        <f>'EST HRS (Sub-3)'!$AA25</f>
        <v>0</v>
      </c>
      <c r="J25" s="120">
        <f>'EST HRS (Sub-4)'!$AA25</f>
        <v>0</v>
      </c>
      <c r="K25" s="120">
        <f>'EST HRS (Sub-5)'!$AA25</f>
        <v>0</v>
      </c>
      <c r="L25" s="120">
        <f>'EST HRS (Sub-6)'!$AA25</f>
        <v>0</v>
      </c>
      <c r="M25" s="120">
        <f>'EST HRS (Sub-7)'!$AA25</f>
        <v>0</v>
      </c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f t="shared" si="1"/>
        <v>8138</v>
      </c>
    </row>
    <row r="26" spans="1:26" x14ac:dyDescent="0.2">
      <c r="A26" s="89"/>
      <c r="B26" s="90">
        <v>2.2000000000000002</v>
      </c>
      <c r="C26" s="93" t="s">
        <v>90</v>
      </c>
      <c r="D26" s="93"/>
      <c r="E26" s="90"/>
      <c r="F26" s="120">
        <f>'EST HRS (Prime-)'!$AA26</f>
        <v>15356</v>
      </c>
      <c r="G26" s="120">
        <f>'EST HRS (Sub-1)'!$AA26</f>
        <v>20971</v>
      </c>
      <c r="H26" s="120">
        <f>'EST HRS (Sub-2)'!$AA26</f>
        <v>0</v>
      </c>
      <c r="I26" s="120">
        <f>'EST HRS (Sub-3)'!$AA26</f>
        <v>0</v>
      </c>
      <c r="J26" s="120">
        <f>'EST HRS (Sub-4)'!$AA26</f>
        <v>0</v>
      </c>
      <c r="K26" s="120">
        <f>'EST HRS (Sub-5)'!$AA26</f>
        <v>0</v>
      </c>
      <c r="L26" s="120">
        <f>'EST HRS (Sub-6)'!$AA26</f>
        <v>0</v>
      </c>
      <c r="M26" s="120">
        <f>'EST HRS (Sub-7)'!$AA26</f>
        <v>0</v>
      </c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f t="shared" si="1"/>
        <v>36327</v>
      </c>
    </row>
    <row r="27" spans="1:26" x14ac:dyDescent="0.2">
      <c r="A27" s="94"/>
      <c r="B27" s="90"/>
      <c r="C27" s="90"/>
      <c r="D27" s="90"/>
      <c r="E27" s="90"/>
      <c r="F27" s="120">
        <f>'EST HRS (Prime-)'!$AA27</f>
        <v>0</v>
      </c>
      <c r="G27" s="120">
        <f>'EST HRS (Sub-1)'!$AA27</f>
        <v>0</v>
      </c>
      <c r="H27" s="120">
        <f>'EST HRS (Sub-2)'!$AA27</f>
        <v>0</v>
      </c>
      <c r="I27" s="120">
        <f>'EST HRS (Sub-3)'!$AA27</f>
        <v>0</v>
      </c>
      <c r="J27" s="120">
        <f>'EST HRS (Sub-4)'!$AA27</f>
        <v>0</v>
      </c>
      <c r="K27" s="120">
        <f>'EST HRS (Sub-5)'!$AA27</f>
        <v>0</v>
      </c>
      <c r="L27" s="120">
        <f>'EST HRS (Sub-6)'!$AA27</f>
        <v>0</v>
      </c>
      <c r="M27" s="120">
        <f>'EST HRS (Sub-7)'!$AA27</f>
        <v>0</v>
      </c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>
        <f t="shared" si="1"/>
        <v>0</v>
      </c>
    </row>
    <row r="28" spans="1:26" x14ac:dyDescent="0.2">
      <c r="A28" s="94"/>
      <c r="B28" s="90">
        <v>2.2999999999999998</v>
      </c>
      <c r="C28" s="90" t="s">
        <v>48</v>
      </c>
      <c r="D28" s="90"/>
      <c r="E28" s="90"/>
      <c r="F28" s="120">
        <f>'EST HRS (Prime-)'!$AA28</f>
        <v>8846</v>
      </c>
      <c r="G28" s="120">
        <f>'EST HRS (Sub-1)'!$AA28</f>
        <v>31821</v>
      </c>
      <c r="H28" s="120">
        <f>'EST HRS (Sub-2)'!$AA28</f>
        <v>0</v>
      </c>
      <c r="I28" s="120">
        <f>'EST HRS (Sub-3)'!$AA28</f>
        <v>0</v>
      </c>
      <c r="J28" s="120">
        <f>'EST HRS (Sub-4)'!$AA28</f>
        <v>0</v>
      </c>
      <c r="K28" s="120">
        <f>'EST HRS (Sub-5)'!$AA28</f>
        <v>0</v>
      </c>
      <c r="L28" s="120">
        <f>'EST HRS (Sub-6)'!$AA28</f>
        <v>0</v>
      </c>
      <c r="M28" s="120">
        <f>'EST HRS (Sub-7)'!$AA28</f>
        <v>0</v>
      </c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>
        <f t="shared" si="1"/>
        <v>40667</v>
      </c>
    </row>
    <row r="29" spans="1:26" x14ac:dyDescent="0.2">
      <c r="A29" s="94"/>
      <c r="B29" s="90"/>
      <c r="C29" s="90"/>
      <c r="D29" s="90"/>
      <c r="E29" s="90"/>
      <c r="F29" s="120">
        <f>'EST HRS (Prime-)'!$AA29</f>
        <v>0</v>
      </c>
      <c r="G29" s="120">
        <f>'EST HRS (Sub-1)'!$AA29</f>
        <v>0</v>
      </c>
      <c r="H29" s="120">
        <f>'EST HRS (Sub-2)'!$AA29</f>
        <v>0</v>
      </c>
      <c r="I29" s="120">
        <f>'EST HRS (Sub-3)'!$AA29</f>
        <v>0</v>
      </c>
      <c r="J29" s="120">
        <f>'EST HRS (Sub-4)'!$AA29</f>
        <v>0</v>
      </c>
      <c r="K29" s="120">
        <f>'EST HRS (Sub-5)'!$AA29</f>
        <v>0</v>
      </c>
      <c r="L29" s="120">
        <f>'EST HRS (Sub-6)'!$AA29</f>
        <v>0</v>
      </c>
      <c r="M29" s="120">
        <f>'EST HRS (Sub-7)'!$AA29</f>
        <v>0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>
        <f t="shared" si="1"/>
        <v>0</v>
      </c>
    </row>
    <row r="30" spans="1:26" x14ac:dyDescent="0.2">
      <c r="A30" s="94"/>
      <c r="B30" s="90">
        <v>2.4</v>
      </c>
      <c r="C30" s="90" t="s">
        <v>50</v>
      </c>
      <c r="D30" s="90"/>
      <c r="E30" s="90"/>
      <c r="F30" s="120">
        <f>'EST HRS (Prime-)'!$AA30</f>
        <v>0</v>
      </c>
      <c r="G30" s="120">
        <f>'EST HRS (Sub-1)'!$AA30</f>
        <v>5030</v>
      </c>
      <c r="H30" s="120">
        <f>'EST HRS (Sub-2)'!$AA30</f>
        <v>0</v>
      </c>
      <c r="I30" s="120">
        <f>'EST HRS (Sub-3)'!$AA30</f>
        <v>0</v>
      </c>
      <c r="J30" s="120">
        <f>'EST HRS (Sub-4)'!$AA30</f>
        <v>0</v>
      </c>
      <c r="K30" s="120">
        <f>'EST HRS (Sub-5)'!$AA30</f>
        <v>0</v>
      </c>
      <c r="L30" s="120">
        <f>'EST HRS (Sub-6)'!$AA30</f>
        <v>0</v>
      </c>
      <c r="M30" s="120">
        <f>'EST HRS (Sub-7)'!$AA30</f>
        <v>0</v>
      </c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>
        <f t="shared" si="1"/>
        <v>5030</v>
      </c>
    </row>
    <row r="31" spans="1:26" x14ac:dyDescent="0.2">
      <c r="A31" s="94"/>
      <c r="B31" s="90"/>
      <c r="C31" s="90"/>
      <c r="D31" s="90"/>
      <c r="E31" s="90"/>
      <c r="F31" s="120">
        <f>'EST HRS (Prime-)'!$AA31</f>
        <v>0</v>
      </c>
      <c r="G31" s="120">
        <f>'EST HRS (Sub-1)'!$AA31</f>
        <v>0</v>
      </c>
      <c r="H31" s="120">
        <f>'EST HRS (Sub-2)'!$AA31</f>
        <v>0</v>
      </c>
      <c r="I31" s="120">
        <f>'EST HRS (Sub-3)'!$AA31</f>
        <v>0</v>
      </c>
      <c r="J31" s="120">
        <f>'EST HRS (Sub-4)'!$AA31</f>
        <v>0</v>
      </c>
      <c r="K31" s="120">
        <f>'EST HRS (Sub-5)'!$AA31</f>
        <v>0</v>
      </c>
      <c r="L31" s="120">
        <f>'EST HRS (Sub-6)'!$AA31</f>
        <v>0</v>
      </c>
      <c r="M31" s="120">
        <f>'EST HRS (Sub-7)'!$AA31</f>
        <v>0</v>
      </c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>
        <f t="shared" si="1"/>
        <v>0</v>
      </c>
    </row>
    <row r="32" spans="1:26" x14ac:dyDescent="0.2">
      <c r="A32" s="94"/>
      <c r="B32" s="90">
        <v>2.5</v>
      </c>
      <c r="C32" s="90" t="s">
        <v>52</v>
      </c>
      <c r="D32" s="90"/>
      <c r="E32" s="90"/>
      <c r="F32" s="120">
        <f>'EST HRS (Prime-)'!$AA32</f>
        <v>19706</v>
      </c>
      <c r="G32" s="120">
        <f>'EST HRS (Sub-1)'!$AA32</f>
        <v>24998</v>
      </c>
      <c r="H32" s="120">
        <f>'EST HRS (Sub-2)'!$AA32</f>
        <v>0</v>
      </c>
      <c r="I32" s="120">
        <f>'EST HRS (Sub-3)'!$AA32</f>
        <v>0</v>
      </c>
      <c r="J32" s="120">
        <f>'EST HRS (Sub-4)'!$AA32</f>
        <v>0</v>
      </c>
      <c r="K32" s="120">
        <f>'EST HRS (Sub-5)'!$AA32</f>
        <v>0</v>
      </c>
      <c r="L32" s="120">
        <f>'EST HRS (Sub-6)'!$AA32</f>
        <v>0</v>
      </c>
      <c r="M32" s="120">
        <f>'EST HRS (Sub-7)'!$AA32</f>
        <v>0</v>
      </c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>
        <f t="shared" si="1"/>
        <v>44704</v>
      </c>
    </row>
    <row r="33" spans="1:26" x14ac:dyDescent="0.2">
      <c r="A33" s="94"/>
      <c r="B33" s="90">
        <v>2.6</v>
      </c>
      <c r="C33" s="90" t="s">
        <v>300</v>
      </c>
      <c r="D33" s="90"/>
      <c r="E33" s="90"/>
      <c r="F33" s="120">
        <f>'EST HRS (Prime-)'!$AA33</f>
        <v>6814</v>
      </c>
      <c r="G33" s="120">
        <f>'EST HRS (Sub-1)'!$AA33</f>
        <v>16912</v>
      </c>
      <c r="H33" s="120">
        <f>'EST HRS (Sub-2)'!$AA33</f>
        <v>0</v>
      </c>
      <c r="I33" s="120">
        <f>'EST HRS (Sub-3)'!$AA33</f>
        <v>0</v>
      </c>
      <c r="J33" s="120">
        <f>'EST HRS (Sub-4)'!$AA33</f>
        <v>0</v>
      </c>
      <c r="K33" s="120">
        <f>'EST HRS (Sub-5)'!$AA33</f>
        <v>0</v>
      </c>
      <c r="L33" s="120">
        <f>'EST HRS (Sub-6)'!$AA33</f>
        <v>0</v>
      </c>
      <c r="M33" s="120">
        <f>'EST HRS (Sub-7)'!$AA33</f>
        <v>0</v>
      </c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>
        <f t="shared" si="1"/>
        <v>23726</v>
      </c>
    </row>
    <row r="34" spans="1:26" x14ac:dyDescent="0.2">
      <c r="A34" s="94"/>
      <c r="B34" s="96">
        <v>2.7</v>
      </c>
      <c r="C34" s="90" t="s">
        <v>54</v>
      </c>
      <c r="D34" s="90"/>
      <c r="E34" s="90"/>
      <c r="F34" s="120">
        <f>'EST HRS (Prime-)'!$AA34</f>
        <v>2336</v>
      </c>
      <c r="G34" s="120">
        <f>'EST HRS (Sub-1)'!$AA34</f>
        <v>13792</v>
      </c>
      <c r="H34" s="120">
        <f>'EST HRS (Sub-2)'!$AA34</f>
        <v>0</v>
      </c>
      <c r="I34" s="120">
        <f>'EST HRS (Sub-3)'!$AA34</f>
        <v>0</v>
      </c>
      <c r="J34" s="120">
        <f>'EST HRS (Sub-4)'!$AA34</f>
        <v>0</v>
      </c>
      <c r="K34" s="120">
        <f>'EST HRS (Sub-5)'!$AA34</f>
        <v>0</v>
      </c>
      <c r="L34" s="120">
        <f>'EST HRS (Sub-6)'!$AA34</f>
        <v>0</v>
      </c>
      <c r="M34" s="120">
        <f>'EST HRS (Sub-7)'!$AA34</f>
        <v>0</v>
      </c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>
        <f t="shared" si="1"/>
        <v>16128</v>
      </c>
    </row>
    <row r="35" spans="1:26" x14ac:dyDescent="0.2">
      <c r="A35" s="84" t="s">
        <v>143</v>
      </c>
      <c r="B35" s="85" t="s">
        <v>91</v>
      </c>
      <c r="C35" s="86"/>
      <c r="D35" s="86"/>
      <c r="E35" s="86"/>
      <c r="F35" s="119">
        <f>'EST HRS (Prime-)'!$AA35</f>
        <v>273324</v>
      </c>
      <c r="G35" s="119">
        <f>'EST HRS (Sub-1)'!$AA35</f>
        <v>0</v>
      </c>
      <c r="H35" s="119">
        <f>'EST HRS (Sub-2)'!$AA35</f>
        <v>0</v>
      </c>
      <c r="I35" s="119">
        <f>'EST HRS (Sub-3)'!$AA35</f>
        <v>0</v>
      </c>
      <c r="J35" s="119">
        <f>'EST HRS (Sub-4)'!$AA35</f>
        <v>0</v>
      </c>
      <c r="K35" s="119">
        <f>'EST HRS (Sub-5)'!$AA35</f>
        <v>0</v>
      </c>
      <c r="L35" s="119">
        <f>'EST HRS (Sub-6)'!$AA35</f>
        <v>0</v>
      </c>
      <c r="M35" s="119">
        <f>'EST HRS (Sub-7)'!$AA35</f>
        <v>0</v>
      </c>
      <c r="N35" s="119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19">
        <f>SUM(Z36:Z40)</f>
        <v>273324</v>
      </c>
    </row>
    <row r="36" spans="1:26" x14ac:dyDescent="0.2">
      <c r="A36" s="89"/>
      <c r="B36" s="90">
        <v>3.1</v>
      </c>
      <c r="C36" s="90" t="s">
        <v>58</v>
      </c>
      <c r="D36" s="90"/>
      <c r="E36" s="90"/>
      <c r="F36" s="120">
        <f>'EST HRS (Prime-)'!$AA36</f>
        <v>9176</v>
      </c>
      <c r="G36" s="120">
        <f>'EST HRS (Sub-1)'!$AA36</f>
        <v>0</v>
      </c>
      <c r="H36" s="120">
        <f>'EST HRS (Sub-2)'!$AA36</f>
        <v>0</v>
      </c>
      <c r="I36" s="120">
        <f>'EST HRS (Sub-3)'!$AA36</f>
        <v>0</v>
      </c>
      <c r="J36" s="120">
        <f>'EST HRS (Sub-4)'!$AA36</f>
        <v>0</v>
      </c>
      <c r="K36" s="120">
        <f>'EST HRS (Sub-5)'!$AA36</f>
        <v>0</v>
      </c>
      <c r="L36" s="120">
        <f>'EST HRS (Sub-6)'!$AA36</f>
        <v>0</v>
      </c>
      <c r="M36" s="120">
        <f>'EST HRS (Sub-7)'!$AA36</f>
        <v>0</v>
      </c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>
        <f t="shared" si="1"/>
        <v>9176</v>
      </c>
    </row>
    <row r="37" spans="1:26" x14ac:dyDescent="0.2">
      <c r="A37" s="94"/>
      <c r="B37" s="90">
        <v>3.2</v>
      </c>
      <c r="C37" s="90" t="s">
        <v>55</v>
      </c>
      <c r="D37" s="90"/>
      <c r="E37" s="90"/>
      <c r="F37" s="120">
        <f>'EST HRS (Prime-)'!$AA37</f>
        <v>41368</v>
      </c>
      <c r="G37" s="120">
        <f>'EST HRS (Sub-1)'!$AA37</f>
        <v>0</v>
      </c>
      <c r="H37" s="120">
        <f>'EST HRS (Sub-2)'!$AA37</f>
        <v>0</v>
      </c>
      <c r="I37" s="120">
        <f>'EST HRS (Sub-3)'!$AA37</f>
        <v>0</v>
      </c>
      <c r="J37" s="120">
        <f>'EST HRS (Sub-4)'!$AA37</f>
        <v>0</v>
      </c>
      <c r="K37" s="120">
        <f>'EST HRS (Sub-5)'!$AA37</f>
        <v>0</v>
      </c>
      <c r="L37" s="120">
        <f>'EST HRS (Sub-6)'!$AA37</f>
        <v>0</v>
      </c>
      <c r="M37" s="120">
        <f>'EST HRS (Sub-7)'!$AA37</f>
        <v>0</v>
      </c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>
        <f t="shared" si="1"/>
        <v>41368</v>
      </c>
    </row>
    <row r="38" spans="1:26" x14ac:dyDescent="0.2">
      <c r="A38" s="94"/>
      <c r="B38" s="90">
        <v>3.3</v>
      </c>
      <c r="C38" s="90" t="s">
        <v>59</v>
      </c>
      <c r="D38" s="90"/>
      <c r="E38" s="90"/>
      <c r="F38" s="120">
        <f>'EST HRS (Prime-)'!$AA38</f>
        <v>67137</v>
      </c>
      <c r="G38" s="120">
        <f>'EST HRS (Sub-1)'!$AA38</f>
        <v>0</v>
      </c>
      <c r="H38" s="120">
        <f>'EST HRS (Sub-2)'!$AA38</f>
        <v>0</v>
      </c>
      <c r="I38" s="120">
        <f>'EST HRS (Sub-3)'!$AA38</f>
        <v>0</v>
      </c>
      <c r="J38" s="120">
        <f>'EST HRS (Sub-4)'!$AA38</f>
        <v>0</v>
      </c>
      <c r="K38" s="120">
        <f>'EST HRS (Sub-5)'!$AA38</f>
        <v>0</v>
      </c>
      <c r="L38" s="120">
        <f>'EST HRS (Sub-6)'!$AA38</f>
        <v>0</v>
      </c>
      <c r="M38" s="120">
        <f>'EST HRS (Sub-7)'!$AA38</f>
        <v>0</v>
      </c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>
        <f t="shared" si="1"/>
        <v>67137</v>
      </c>
    </row>
    <row r="39" spans="1:26" x14ac:dyDescent="0.2">
      <c r="A39" s="94"/>
      <c r="B39" s="90">
        <v>3.4</v>
      </c>
      <c r="C39" s="90" t="s">
        <v>56</v>
      </c>
      <c r="D39" s="90"/>
      <c r="E39" s="90"/>
      <c r="F39" s="120">
        <f>'EST HRS (Prime-)'!$AA39</f>
        <v>67137</v>
      </c>
      <c r="G39" s="120">
        <f>'EST HRS (Sub-1)'!$AA39</f>
        <v>0</v>
      </c>
      <c r="H39" s="120">
        <f>'EST HRS (Sub-2)'!$AA39</f>
        <v>0</v>
      </c>
      <c r="I39" s="120">
        <f>'EST HRS (Sub-3)'!$AA39</f>
        <v>0</v>
      </c>
      <c r="J39" s="120">
        <f>'EST HRS (Sub-4)'!$AA39</f>
        <v>0</v>
      </c>
      <c r="K39" s="120">
        <f>'EST HRS (Sub-5)'!$AA39</f>
        <v>0</v>
      </c>
      <c r="L39" s="120">
        <f>'EST HRS (Sub-6)'!$AA39</f>
        <v>0</v>
      </c>
      <c r="M39" s="120">
        <f>'EST HRS (Sub-7)'!$AA39</f>
        <v>0</v>
      </c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>
        <f t="shared" si="1"/>
        <v>67137</v>
      </c>
    </row>
    <row r="40" spans="1:26" x14ac:dyDescent="0.2">
      <c r="A40" s="94"/>
      <c r="B40" s="90">
        <v>3.5</v>
      </c>
      <c r="C40" s="90" t="s">
        <v>57</v>
      </c>
      <c r="D40" s="90"/>
      <c r="E40" s="90"/>
      <c r="F40" s="120">
        <f>'EST HRS (Prime-)'!$AA40</f>
        <v>88506</v>
      </c>
      <c r="G40" s="120">
        <f>'EST HRS (Sub-1)'!$AA40</f>
        <v>0</v>
      </c>
      <c r="H40" s="120">
        <f>'EST HRS (Sub-2)'!$AA40</f>
        <v>0</v>
      </c>
      <c r="I40" s="120">
        <f>'EST HRS (Sub-3)'!$AA40</f>
        <v>0</v>
      </c>
      <c r="J40" s="120">
        <f>'EST HRS (Sub-4)'!$AA40</f>
        <v>0</v>
      </c>
      <c r="K40" s="120">
        <f>'EST HRS (Sub-5)'!$AA40</f>
        <v>0</v>
      </c>
      <c r="L40" s="120">
        <f>'EST HRS (Sub-6)'!$AA40</f>
        <v>0</v>
      </c>
      <c r="M40" s="120">
        <f>'EST HRS (Sub-7)'!$AA40</f>
        <v>0</v>
      </c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>
        <f t="shared" si="1"/>
        <v>88506</v>
      </c>
    </row>
    <row r="41" spans="1:26" x14ac:dyDescent="0.2">
      <c r="A41" s="84" t="s">
        <v>144</v>
      </c>
      <c r="B41" s="85" t="s">
        <v>60</v>
      </c>
      <c r="C41" s="86"/>
      <c r="D41" s="86"/>
      <c r="E41" s="86"/>
      <c r="F41" s="119">
        <f>'EST HRS (Prime-)'!$AA41</f>
        <v>53172</v>
      </c>
      <c r="G41" s="119">
        <f>'EST HRS (Sub-1)'!$AA41</f>
        <v>0</v>
      </c>
      <c r="H41" s="119">
        <f>'EST HRS (Sub-2)'!$AA41</f>
        <v>369359</v>
      </c>
      <c r="I41" s="119">
        <f>'EST HRS (Sub-3)'!$AA41</f>
        <v>0</v>
      </c>
      <c r="J41" s="119">
        <f>'EST HRS (Sub-4)'!$AA41</f>
        <v>0</v>
      </c>
      <c r="K41" s="119">
        <f>'EST HRS (Sub-5)'!$AA41</f>
        <v>0</v>
      </c>
      <c r="L41" s="119">
        <f>'EST HRS (Sub-6)'!$AA41</f>
        <v>0</v>
      </c>
      <c r="M41" s="119">
        <f>'EST HRS (Sub-7)'!$AA41</f>
        <v>0</v>
      </c>
      <c r="N41" s="119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19">
        <f>SUM(Z42:Z45)</f>
        <v>422531</v>
      </c>
    </row>
    <row r="42" spans="1:26" x14ac:dyDescent="0.2">
      <c r="A42" s="89"/>
      <c r="B42" s="90">
        <v>4.0999999999999996</v>
      </c>
      <c r="C42" s="90" t="s">
        <v>61</v>
      </c>
      <c r="D42" s="90"/>
      <c r="E42" s="90"/>
      <c r="F42" s="120">
        <f>'EST HRS (Prime-)'!$AA42</f>
        <v>7984</v>
      </c>
      <c r="G42" s="120">
        <f>'EST HRS (Sub-1)'!$AA42</f>
        <v>0</v>
      </c>
      <c r="H42" s="120">
        <f>'EST HRS (Sub-2)'!$AA42</f>
        <v>33606</v>
      </c>
      <c r="I42" s="120">
        <f>'EST HRS (Sub-3)'!$AA42</f>
        <v>0</v>
      </c>
      <c r="J42" s="120">
        <f>'EST HRS (Sub-4)'!$AA42</f>
        <v>0</v>
      </c>
      <c r="K42" s="120">
        <f>'EST HRS (Sub-5)'!$AA42</f>
        <v>0</v>
      </c>
      <c r="L42" s="120">
        <f>'EST HRS (Sub-6)'!$AA42</f>
        <v>0</v>
      </c>
      <c r="M42" s="120">
        <f>'EST HRS (Sub-7)'!$AA42</f>
        <v>0</v>
      </c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>
        <f t="shared" si="1"/>
        <v>41590</v>
      </c>
    </row>
    <row r="43" spans="1:26" x14ac:dyDescent="0.2">
      <c r="A43" s="94"/>
      <c r="B43" s="90">
        <v>4.2</v>
      </c>
      <c r="C43" s="90" t="s">
        <v>92</v>
      </c>
      <c r="D43" s="90"/>
      <c r="E43" s="90"/>
      <c r="F43" s="120">
        <f>'EST HRS (Prime-)'!$AA43</f>
        <v>9604</v>
      </c>
      <c r="G43" s="120">
        <f>'EST HRS (Sub-1)'!$AA43</f>
        <v>0</v>
      </c>
      <c r="H43" s="120">
        <f>'EST HRS (Sub-2)'!$AA43</f>
        <v>73521</v>
      </c>
      <c r="I43" s="120">
        <f>'EST HRS (Sub-3)'!$AA43</f>
        <v>0</v>
      </c>
      <c r="J43" s="120">
        <f>'EST HRS (Sub-4)'!$AA43</f>
        <v>0</v>
      </c>
      <c r="K43" s="120">
        <f>'EST HRS (Sub-5)'!$AA43</f>
        <v>0</v>
      </c>
      <c r="L43" s="120">
        <f>'EST HRS (Sub-6)'!$AA43</f>
        <v>0</v>
      </c>
      <c r="M43" s="120">
        <f>'EST HRS (Sub-7)'!$AA43</f>
        <v>0</v>
      </c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>
        <f t="shared" si="1"/>
        <v>83125</v>
      </c>
    </row>
    <row r="44" spans="1:26" x14ac:dyDescent="0.2">
      <c r="A44" s="94"/>
      <c r="B44" s="90">
        <v>4.3</v>
      </c>
      <c r="C44" s="90" t="s">
        <v>62</v>
      </c>
      <c r="D44" s="90"/>
      <c r="E44" s="90"/>
      <c r="F44" s="120">
        <f>'EST HRS (Prime-)'!$AA44</f>
        <v>17298</v>
      </c>
      <c r="G44" s="120">
        <f>'EST HRS (Sub-1)'!$AA44</f>
        <v>0</v>
      </c>
      <c r="H44" s="120">
        <f>'EST HRS (Sub-2)'!$AA44</f>
        <v>65370</v>
      </c>
      <c r="I44" s="120">
        <f>'EST HRS (Sub-3)'!$AA44</f>
        <v>0</v>
      </c>
      <c r="J44" s="120">
        <f>'EST HRS (Sub-4)'!$AA44</f>
        <v>0</v>
      </c>
      <c r="K44" s="120">
        <f>'EST HRS (Sub-5)'!$AA44</f>
        <v>0</v>
      </c>
      <c r="L44" s="120">
        <f>'EST HRS (Sub-6)'!$AA44</f>
        <v>0</v>
      </c>
      <c r="M44" s="120">
        <f>'EST HRS (Sub-7)'!$AA44</f>
        <v>0</v>
      </c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>
        <f t="shared" si="1"/>
        <v>82668</v>
      </c>
    </row>
    <row r="45" spans="1:26" x14ac:dyDescent="0.2">
      <c r="A45" s="94"/>
      <c r="B45" s="90">
        <v>4.4000000000000004</v>
      </c>
      <c r="C45" s="90" t="s">
        <v>63</v>
      </c>
      <c r="D45" s="90"/>
      <c r="E45" s="90"/>
      <c r="F45" s="120">
        <f>'EST HRS (Prime-)'!$AA45</f>
        <v>18286</v>
      </c>
      <c r="G45" s="120">
        <f>'EST HRS (Sub-1)'!$AA45</f>
        <v>0</v>
      </c>
      <c r="H45" s="120">
        <f>'EST HRS (Sub-2)'!$AA45</f>
        <v>196862</v>
      </c>
      <c r="I45" s="120">
        <f>'EST HRS (Sub-3)'!$AA45</f>
        <v>0</v>
      </c>
      <c r="J45" s="120">
        <f>'EST HRS (Sub-4)'!$AA45</f>
        <v>0</v>
      </c>
      <c r="K45" s="120">
        <f>'EST HRS (Sub-5)'!$AA45</f>
        <v>0</v>
      </c>
      <c r="L45" s="120">
        <f>'EST HRS (Sub-6)'!$AA45</f>
        <v>0</v>
      </c>
      <c r="M45" s="120">
        <f>'EST HRS (Sub-7)'!$AA45</f>
        <v>0</v>
      </c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>
        <f t="shared" si="1"/>
        <v>215148</v>
      </c>
    </row>
    <row r="46" spans="1:26" x14ac:dyDescent="0.2">
      <c r="A46" s="84" t="s">
        <v>145</v>
      </c>
      <c r="B46" s="85" t="s">
        <v>64</v>
      </c>
      <c r="C46" s="86"/>
      <c r="D46" s="86"/>
      <c r="E46" s="86"/>
      <c r="F46" s="119">
        <f>'EST HRS (Prime-)'!$AA46</f>
        <v>2722</v>
      </c>
      <c r="G46" s="119">
        <f>'EST HRS (Sub-1)'!$AA46</f>
        <v>0</v>
      </c>
      <c r="H46" s="119">
        <f>'EST HRS (Sub-2)'!$AA46</f>
        <v>0</v>
      </c>
      <c r="I46" s="119">
        <f>'EST HRS (Sub-3)'!$AA46</f>
        <v>0</v>
      </c>
      <c r="J46" s="119">
        <f>'EST HRS (Sub-4)'!$AA46</f>
        <v>0</v>
      </c>
      <c r="K46" s="119">
        <f>'EST HRS (Sub-5)'!$AA46</f>
        <v>0</v>
      </c>
      <c r="L46" s="119">
        <f>'EST HRS (Sub-6)'!$AA46</f>
        <v>0</v>
      </c>
      <c r="M46" s="119">
        <f>'EST HRS (Sub-7)'!$AA46</f>
        <v>104274</v>
      </c>
      <c r="N46" s="119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19">
        <f>SUM(Z47:Z50)</f>
        <v>106996</v>
      </c>
    </row>
    <row r="47" spans="1:26" x14ac:dyDescent="0.2">
      <c r="A47" s="89"/>
      <c r="B47" s="90">
        <v>5.0999999999999996</v>
      </c>
      <c r="C47" s="90" t="s">
        <v>65</v>
      </c>
      <c r="D47" s="90"/>
      <c r="E47" s="90"/>
      <c r="F47" s="120">
        <f>'EST HRS (Prime-)'!$AA47</f>
        <v>0</v>
      </c>
      <c r="G47" s="120">
        <f>'EST HRS (Sub-1)'!$AA47</f>
        <v>0</v>
      </c>
      <c r="H47" s="120">
        <f>'EST HRS (Sub-2)'!$AA47</f>
        <v>0</v>
      </c>
      <c r="I47" s="120">
        <f>'EST HRS (Sub-3)'!$AA47</f>
        <v>0</v>
      </c>
      <c r="J47" s="120">
        <f>'EST HRS (Sub-4)'!$AA47</f>
        <v>0</v>
      </c>
      <c r="K47" s="120">
        <f>'EST HRS (Sub-5)'!$AA47</f>
        <v>0</v>
      </c>
      <c r="L47" s="120">
        <f>'EST HRS (Sub-6)'!$AA47</f>
        <v>0</v>
      </c>
      <c r="M47" s="120">
        <f>'EST HRS (Sub-7)'!$AA47</f>
        <v>0</v>
      </c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</row>
    <row r="48" spans="1:26" x14ac:dyDescent="0.2">
      <c r="A48" s="94"/>
      <c r="B48" s="90"/>
      <c r="C48" s="90" t="s">
        <v>100</v>
      </c>
      <c r="D48" s="90"/>
      <c r="E48" s="90" t="s">
        <v>66</v>
      </c>
      <c r="F48" s="120">
        <f>'EST HRS (Prime-)'!$AA48</f>
        <v>0</v>
      </c>
      <c r="G48" s="120">
        <f>'EST HRS (Sub-1)'!$AA48</f>
        <v>0</v>
      </c>
      <c r="H48" s="120">
        <f>'EST HRS (Sub-2)'!$AA48</f>
        <v>0</v>
      </c>
      <c r="I48" s="120">
        <f>'EST HRS (Sub-3)'!$AA48</f>
        <v>0</v>
      </c>
      <c r="J48" s="120">
        <f>'EST HRS (Sub-4)'!$AA48</f>
        <v>0</v>
      </c>
      <c r="K48" s="120">
        <f>'EST HRS (Sub-5)'!$AA48</f>
        <v>0</v>
      </c>
      <c r="L48" s="120">
        <f>'EST HRS (Sub-6)'!$AA48</f>
        <v>0</v>
      </c>
      <c r="M48" s="120">
        <f>'EST HRS (Sub-7)'!$AA48</f>
        <v>18579</v>
      </c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>
        <f t="shared" ref="Z48:Z67" si="2">SUM(F48:Y48)</f>
        <v>18579</v>
      </c>
    </row>
    <row r="49" spans="1:26" x14ac:dyDescent="0.2">
      <c r="A49" s="94"/>
      <c r="B49" s="90"/>
      <c r="C49" s="90" t="s">
        <v>101</v>
      </c>
      <c r="D49" s="90"/>
      <c r="E49" s="90" t="s">
        <v>67</v>
      </c>
      <c r="F49" s="120">
        <f>'EST HRS (Prime-)'!$AA49</f>
        <v>0</v>
      </c>
      <c r="G49" s="120">
        <f>'EST HRS (Sub-1)'!$AA49</f>
        <v>0</v>
      </c>
      <c r="H49" s="120">
        <f>'EST HRS (Sub-2)'!$AA49</f>
        <v>0</v>
      </c>
      <c r="I49" s="120">
        <f>'EST HRS (Sub-3)'!$AA49</f>
        <v>0</v>
      </c>
      <c r="J49" s="120">
        <f>'EST HRS (Sub-4)'!$AA49</f>
        <v>0</v>
      </c>
      <c r="K49" s="120">
        <f>'EST HRS (Sub-5)'!$AA49</f>
        <v>0</v>
      </c>
      <c r="L49" s="120">
        <f>'EST HRS (Sub-6)'!$AA49</f>
        <v>0</v>
      </c>
      <c r="M49" s="120">
        <f>'EST HRS (Sub-7)'!$AA49</f>
        <v>57364</v>
      </c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>
        <f t="shared" si="2"/>
        <v>57364</v>
      </c>
    </row>
    <row r="50" spans="1:26" x14ac:dyDescent="0.2">
      <c r="A50" s="94"/>
      <c r="B50" s="90"/>
      <c r="C50" s="90" t="s">
        <v>102</v>
      </c>
      <c r="D50" s="90"/>
      <c r="E50" s="90" t="s">
        <v>68</v>
      </c>
      <c r="F50" s="120">
        <f>'EST HRS (Prime-)'!$AA50</f>
        <v>2722</v>
      </c>
      <c r="G50" s="120">
        <f>'EST HRS (Sub-1)'!$AA50</f>
        <v>0</v>
      </c>
      <c r="H50" s="120">
        <f>'EST HRS (Sub-2)'!$AA50</f>
        <v>0</v>
      </c>
      <c r="I50" s="120">
        <f>'EST HRS (Sub-3)'!$AA50</f>
        <v>0</v>
      </c>
      <c r="J50" s="120">
        <f>'EST HRS (Sub-4)'!$AA50</f>
        <v>0</v>
      </c>
      <c r="K50" s="120">
        <f>'EST HRS (Sub-5)'!$AA50</f>
        <v>0</v>
      </c>
      <c r="L50" s="120">
        <f>'EST HRS (Sub-6)'!$AA50</f>
        <v>0</v>
      </c>
      <c r="M50" s="120">
        <f>'EST HRS (Sub-7)'!$AA50</f>
        <v>28331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>
        <f t="shared" si="2"/>
        <v>31053</v>
      </c>
    </row>
    <row r="51" spans="1:26" x14ac:dyDescent="0.2">
      <c r="A51" s="84" t="s">
        <v>146</v>
      </c>
      <c r="B51" s="85" t="s">
        <v>69</v>
      </c>
      <c r="C51" s="86"/>
      <c r="D51" s="86"/>
      <c r="E51" s="86"/>
      <c r="F51" s="119">
        <f>'EST HRS (Prime-)'!$AA51</f>
        <v>18674</v>
      </c>
      <c r="G51" s="119">
        <f>'EST HRS (Sub-1)'!$AA51</f>
        <v>9688</v>
      </c>
      <c r="H51" s="119">
        <f>'EST HRS (Sub-2)'!$AA51</f>
        <v>0</v>
      </c>
      <c r="I51" s="119">
        <f>'EST HRS (Sub-3)'!$AA51</f>
        <v>27961</v>
      </c>
      <c r="J51" s="119">
        <f>'EST HRS (Sub-4)'!$AA51</f>
        <v>0</v>
      </c>
      <c r="K51" s="119">
        <f>'EST HRS (Sub-5)'!$AA51</f>
        <v>2978</v>
      </c>
      <c r="L51" s="119">
        <f>'EST HRS (Sub-6)'!$AA51</f>
        <v>4376</v>
      </c>
      <c r="M51" s="119">
        <f>'EST HRS (Sub-7)'!$AA51</f>
        <v>0</v>
      </c>
      <c r="N51" s="119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19">
        <f>SUM(Z52:Z61)</f>
        <v>63677</v>
      </c>
    </row>
    <row r="52" spans="1:26" x14ac:dyDescent="0.2">
      <c r="A52" s="89"/>
      <c r="B52" s="90">
        <v>6.1</v>
      </c>
      <c r="C52" s="90" t="s">
        <v>70</v>
      </c>
      <c r="D52" s="90"/>
      <c r="E52" s="90"/>
      <c r="F52" s="120">
        <f>'EST HRS (Prime-)'!$AA52</f>
        <v>2336</v>
      </c>
      <c r="G52" s="120">
        <f>'EST HRS (Sub-1)'!$AA52</f>
        <v>0</v>
      </c>
      <c r="H52" s="120">
        <f>'EST HRS (Sub-2)'!$AA52</f>
        <v>0</v>
      </c>
      <c r="I52" s="120">
        <f>'EST HRS (Sub-3)'!$AA52</f>
        <v>10204</v>
      </c>
      <c r="J52" s="120">
        <f>'EST HRS (Sub-4)'!$AA52</f>
        <v>0</v>
      </c>
      <c r="K52" s="120">
        <f>'EST HRS (Sub-5)'!$AA52</f>
        <v>2978</v>
      </c>
      <c r="L52" s="120">
        <f>'EST HRS (Sub-6)'!$AA52</f>
        <v>0</v>
      </c>
      <c r="M52" s="120">
        <f>'EST HRS (Sub-7)'!$AA52</f>
        <v>0</v>
      </c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>
        <f t="shared" si="2"/>
        <v>15518</v>
      </c>
    </row>
    <row r="53" spans="1:26" x14ac:dyDescent="0.2">
      <c r="A53" s="94"/>
      <c r="B53" s="90">
        <v>6.2</v>
      </c>
      <c r="C53" s="90" t="s">
        <v>93</v>
      </c>
      <c r="D53" s="90"/>
      <c r="E53" s="90"/>
      <c r="F53" s="120">
        <f>'EST HRS (Prime-)'!$AA53</f>
        <v>0</v>
      </c>
      <c r="G53" s="120">
        <f>'EST HRS (Sub-1)'!$AA53</f>
        <v>0</v>
      </c>
      <c r="H53" s="120">
        <f>'EST HRS (Sub-2)'!$AA53</f>
        <v>0</v>
      </c>
      <c r="I53" s="120">
        <f>'EST HRS (Sub-3)'!$AA53</f>
        <v>3226</v>
      </c>
      <c r="J53" s="120">
        <f>'EST HRS (Sub-4)'!$AA53</f>
        <v>0</v>
      </c>
      <c r="K53" s="120">
        <f>'EST HRS (Sub-5)'!$AA53</f>
        <v>0</v>
      </c>
      <c r="L53" s="120">
        <f>'EST HRS (Sub-6)'!$AA53</f>
        <v>0</v>
      </c>
      <c r="M53" s="120">
        <f>'EST HRS (Sub-7)'!$AA53</f>
        <v>0</v>
      </c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>
        <f t="shared" si="2"/>
        <v>3226</v>
      </c>
    </row>
    <row r="54" spans="1:26" x14ac:dyDescent="0.2">
      <c r="A54" s="94"/>
      <c r="B54" s="90"/>
      <c r="C54" s="90" t="s">
        <v>106</v>
      </c>
      <c r="D54" s="90"/>
      <c r="E54" s="90" t="s">
        <v>114</v>
      </c>
      <c r="F54" s="120">
        <f>'EST HRS (Prime-)'!$AA54</f>
        <v>535</v>
      </c>
      <c r="G54" s="120">
        <f>'EST HRS (Sub-1)'!$AA54</f>
        <v>0</v>
      </c>
      <c r="H54" s="120">
        <f>'EST HRS (Sub-2)'!$AA54</f>
        <v>0</v>
      </c>
      <c r="I54" s="120">
        <f>'EST HRS (Sub-3)'!$AA54</f>
        <v>2976</v>
      </c>
      <c r="J54" s="120">
        <f>'EST HRS (Sub-4)'!$AA54</f>
        <v>0</v>
      </c>
      <c r="K54" s="120">
        <f>'EST HRS (Sub-5)'!$AA54</f>
        <v>0</v>
      </c>
      <c r="L54" s="120">
        <f>'EST HRS (Sub-6)'!$AA54</f>
        <v>0</v>
      </c>
      <c r="M54" s="120">
        <f>'EST HRS (Sub-7)'!$AA54</f>
        <v>0</v>
      </c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>
        <f t="shared" si="2"/>
        <v>3511</v>
      </c>
    </row>
    <row r="55" spans="1:26" x14ac:dyDescent="0.2">
      <c r="A55" s="94"/>
      <c r="B55" s="90"/>
      <c r="C55" s="90" t="s">
        <v>107</v>
      </c>
      <c r="D55" s="90"/>
      <c r="E55" s="90" t="s">
        <v>115</v>
      </c>
      <c r="F55" s="120">
        <f>'EST HRS (Prime-)'!$AA55</f>
        <v>535</v>
      </c>
      <c r="G55" s="120">
        <f>'EST HRS (Sub-1)'!$AA55</f>
        <v>0</v>
      </c>
      <c r="H55" s="120">
        <f>'EST HRS (Sub-2)'!$AA55</f>
        <v>0</v>
      </c>
      <c r="I55" s="120">
        <f>'EST HRS (Sub-3)'!$AA55</f>
        <v>6429</v>
      </c>
      <c r="J55" s="120">
        <f>'EST HRS (Sub-4)'!$AA55</f>
        <v>0</v>
      </c>
      <c r="K55" s="120">
        <f>'EST HRS (Sub-5)'!$AA55</f>
        <v>0</v>
      </c>
      <c r="L55" s="120">
        <f>'EST HRS (Sub-6)'!$AA55</f>
        <v>0</v>
      </c>
      <c r="M55" s="120">
        <f>'EST HRS (Sub-7)'!$AA55</f>
        <v>0</v>
      </c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>
        <f t="shared" si="2"/>
        <v>6964</v>
      </c>
    </row>
    <row r="56" spans="1:26" x14ac:dyDescent="0.2">
      <c r="A56" s="94"/>
      <c r="B56" s="90"/>
      <c r="C56" s="90" t="s">
        <v>108</v>
      </c>
      <c r="D56" s="90"/>
      <c r="E56" s="90" t="s">
        <v>116</v>
      </c>
      <c r="F56" s="120">
        <f>'EST HRS (Prime-)'!$AA56</f>
        <v>535</v>
      </c>
      <c r="G56" s="120">
        <f>'EST HRS (Sub-1)'!$AA56</f>
        <v>0</v>
      </c>
      <c r="H56" s="120">
        <f>'EST HRS (Sub-2)'!$AA56</f>
        <v>0</v>
      </c>
      <c r="I56" s="120">
        <f>'EST HRS (Sub-3)'!$AA56</f>
        <v>3086</v>
      </c>
      <c r="J56" s="120">
        <f>'EST HRS (Sub-4)'!$AA56</f>
        <v>0</v>
      </c>
      <c r="K56" s="120">
        <f>'EST HRS (Sub-5)'!$AA56</f>
        <v>0</v>
      </c>
      <c r="L56" s="120">
        <f>'EST HRS (Sub-6)'!$AA56</f>
        <v>0</v>
      </c>
      <c r="M56" s="120">
        <f>'EST HRS (Sub-7)'!$AA56</f>
        <v>0</v>
      </c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>
        <f t="shared" si="2"/>
        <v>3621</v>
      </c>
    </row>
    <row r="57" spans="1:26" x14ac:dyDescent="0.2">
      <c r="A57" s="94"/>
      <c r="B57" s="90"/>
      <c r="C57" s="90" t="s">
        <v>109</v>
      </c>
      <c r="D57" s="90"/>
      <c r="E57" s="90" t="s">
        <v>118</v>
      </c>
      <c r="F57" s="120">
        <f>'EST HRS (Prime-)'!$AA57</f>
        <v>535</v>
      </c>
      <c r="G57" s="120">
        <f>'EST HRS (Sub-1)'!$AA57</f>
        <v>3894</v>
      </c>
      <c r="H57" s="120">
        <f>'EST HRS (Sub-2)'!$AA57</f>
        <v>0</v>
      </c>
      <c r="I57" s="120">
        <f>'EST HRS (Sub-3)'!$AA57</f>
        <v>408</v>
      </c>
      <c r="J57" s="120">
        <f>'EST HRS (Sub-4)'!$AA57</f>
        <v>0</v>
      </c>
      <c r="K57" s="120">
        <f>'EST HRS (Sub-5)'!$AA57</f>
        <v>0</v>
      </c>
      <c r="L57" s="120">
        <f>'EST HRS (Sub-6)'!$AA57</f>
        <v>0</v>
      </c>
      <c r="M57" s="120">
        <f>'EST HRS (Sub-7)'!$AA57</f>
        <v>0</v>
      </c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>
        <f t="shared" si="2"/>
        <v>4837</v>
      </c>
    </row>
    <row r="58" spans="1:26" x14ac:dyDescent="0.2">
      <c r="A58" s="94"/>
      <c r="B58" s="90"/>
      <c r="C58" s="90" t="s">
        <v>110</v>
      </c>
      <c r="D58" s="90"/>
      <c r="E58" s="90" t="s">
        <v>117</v>
      </c>
      <c r="F58" s="120">
        <f>'EST HRS (Prime-)'!$AA58</f>
        <v>0</v>
      </c>
      <c r="G58" s="120">
        <f>'EST HRS (Sub-1)'!$AA58</f>
        <v>0</v>
      </c>
      <c r="H58" s="120">
        <f>'EST HRS (Sub-2)'!$AA58</f>
        <v>0</v>
      </c>
      <c r="I58" s="120">
        <f>'EST HRS (Sub-3)'!$AA58</f>
        <v>408</v>
      </c>
      <c r="J58" s="120">
        <f>'EST HRS (Sub-4)'!$AA58</f>
        <v>0</v>
      </c>
      <c r="K58" s="120">
        <f>'EST HRS (Sub-5)'!$AA58</f>
        <v>0</v>
      </c>
      <c r="L58" s="120">
        <f>'EST HRS (Sub-6)'!$AA58</f>
        <v>0</v>
      </c>
      <c r="M58" s="120">
        <f>'EST HRS (Sub-7)'!$AA58</f>
        <v>0</v>
      </c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>
        <f t="shared" si="2"/>
        <v>408</v>
      </c>
    </row>
    <row r="59" spans="1:26" x14ac:dyDescent="0.2">
      <c r="A59" s="94"/>
      <c r="B59" s="90"/>
      <c r="C59" s="90" t="s">
        <v>111</v>
      </c>
      <c r="D59" s="90"/>
      <c r="E59" s="90" t="s">
        <v>119</v>
      </c>
      <c r="F59" s="120">
        <f>'EST HRS (Prime-)'!$AA59</f>
        <v>13128</v>
      </c>
      <c r="G59" s="120">
        <f>'EST HRS (Sub-1)'!$AA59</f>
        <v>0</v>
      </c>
      <c r="H59" s="120">
        <f>'EST HRS (Sub-2)'!$AA59</f>
        <v>0</v>
      </c>
      <c r="I59" s="120">
        <f>'EST HRS (Sub-3)'!$AA59</f>
        <v>408</v>
      </c>
      <c r="J59" s="120">
        <f>'EST HRS (Sub-4)'!$AA59</f>
        <v>0</v>
      </c>
      <c r="K59" s="120">
        <f>'EST HRS (Sub-5)'!$AA59</f>
        <v>0</v>
      </c>
      <c r="L59" s="120">
        <f>'EST HRS (Sub-6)'!$AA59</f>
        <v>0</v>
      </c>
      <c r="M59" s="120">
        <f>'EST HRS (Sub-7)'!$AA59</f>
        <v>0</v>
      </c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>
        <f t="shared" si="2"/>
        <v>13536</v>
      </c>
    </row>
    <row r="60" spans="1:26" x14ac:dyDescent="0.2">
      <c r="A60" s="94"/>
      <c r="B60" s="90"/>
      <c r="C60" s="90" t="s">
        <v>112</v>
      </c>
      <c r="D60" s="90"/>
      <c r="E60" s="90" t="s">
        <v>120</v>
      </c>
      <c r="F60" s="120">
        <f>'EST HRS (Prime-)'!$AA60</f>
        <v>535</v>
      </c>
      <c r="G60" s="120">
        <f>'EST HRS (Sub-1)'!$AA60</f>
        <v>5794</v>
      </c>
      <c r="H60" s="120">
        <f>'EST HRS (Sub-2)'!$AA60</f>
        <v>0</v>
      </c>
      <c r="I60" s="120">
        <f>'EST HRS (Sub-3)'!$AA60</f>
        <v>408</v>
      </c>
      <c r="J60" s="120">
        <f>'EST HRS (Sub-4)'!$AA60</f>
        <v>0</v>
      </c>
      <c r="K60" s="120">
        <f>'EST HRS (Sub-5)'!$AA60</f>
        <v>0</v>
      </c>
      <c r="L60" s="120">
        <f>'EST HRS (Sub-6)'!$AA60</f>
        <v>0</v>
      </c>
      <c r="M60" s="120">
        <f>'EST HRS (Sub-7)'!$AA60</f>
        <v>0</v>
      </c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>
        <f t="shared" si="2"/>
        <v>6737</v>
      </c>
    </row>
    <row r="61" spans="1:26" x14ac:dyDescent="0.2">
      <c r="A61" s="94"/>
      <c r="B61" s="90"/>
      <c r="C61" s="90" t="s">
        <v>113</v>
      </c>
      <c r="D61" s="90"/>
      <c r="E61" s="90" t="s">
        <v>121</v>
      </c>
      <c r="F61" s="120">
        <f>'EST HRS (Prime-)'!$AA61</f>
        <v>535</v>
      </c>
      <c r="G61" s="120">
        <f>'EST HRS (Sub-1)'!$AA61</f>
        <v>0</v>
      </c>
      <c r="H61" s="120">
        <f>'EST HRS (Sub-2)'!$AA61</f>
        <v>0</v>
      </c>
      <c r="I61" s="120">
        <f>'EST HRS (Sub-3)'!$AA61</f>
        <v>408</v>
      </c>
      <c r="J61" s="120">
        <f>'EST HRS (Sub-4)'!$AA61</f>
        <v>0</v>
      </c>
      <c r="K61" s="120">
        <f>'EST HRS (Sub-5)'!$AA61</f>
        <v>0</v>
      </c>
      <c r="L61" s="120">
        <f>'EST HRS (Sub-6)'!$AA61</f>
        <v>4376</v>
      </c>
      <c r="M61" s="120">
        <f>'EST HRS (Sub-7)'!$AA61</f>
        <v>0</v>
      </c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>
        <f t="shared" si="2"/>
        <v>5319</v>
      </c>
    </row>
    <row r="62" spans="1:26" x14ac:dyDescent="0.2">
      <c r="A62" s="84" t="s">
        <v>147</v>
      </c>
      <c r="B62" s="85" t="s">
        <v>94</v>
      </c>
      <c r="C62" s="86"/>
      <c r="D62" s="86"/>
      <c r="E62" s="86"/>
      <c r="F62" s="119">
        <f>'EST HRS (Prime-)'!$AA62</f>
        <v>585</v>
      </c>
      <c r="G62" s="125">
        <f>'EST HRS (Sub-1)'!$AA62</f>
        <v>0</v>
      </c>
      <c r="H62" s="125">
        <f>'EST HRS (Sub-2)'!$AA62</f>
        <v>0</v>
      </c>
      <c r="I62" s="125">
        <f>'EST HRS (Sub-3)'!$AA62</f>
        <v>0</v>
      </c>
      <c r="J62" s="125">
        <f>'EST HRS (Sub-4)'!$AA62</f>
        <v>0</v>
      </c>
      <c r="K62" s="125">
        <f>'EST HRS (Sub-5)'!$AA62</f>
        <v>0</v>
      </c>
      <c r="L62" s="125">
        <f>'EST HRS (Sub-6)'!$AA62</f>
        <v>7805</v>
      </c>
      <c r="M62" s="125">
        <f>'EST HRS (Sub-7)'!$AA62</f>
        <v>0</v>
      </c>
      <c r="N62" s="119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19">
        <f>SUM(Z63:Z65)</f>
        <v>8390</v>
      </c>
    </row>
    <row r="63" spans="1:26" x14ac:dyDescent="0.2">
      <c r="A63" s="89"/>
      <c r="B63" s="90">
        <v>7.1</v>
      </c>
      <c r="C63" s="90" t="s">
        <v>71</v>
      </c>
      <c r="D63" s="90"/>
      <c r="E63" s="90"/>
      <c r="F63" s="120">
        <f>'EST HRS (Prime-)'!$AA63</f>
        <v>195</v>
      </c>
      <c r="G63" s="120">
        <f>'EST HRS (Sub-1)'!$AA63</f>
        <v>0</v>
      </c>
      <c r="H63" s="120">
        <f>'EST HRS (Sub-2)'!$AA63</f>
        <v>0</v>
      </c>
      <c r="I63" s="120">
        <f>'EST HRS (Sub-3)'!$AA63</f>
        <v>0</v>
      </c>
      <c r="J63" s="120">
        <f>'EST HRS (Sub-4)'!$AA63</f>
        <v>0</v>
      </c>
      <c r="K63" s="120">
        <f>'EST HRS (Sub-5)'!$AA63</f>
        <v>0</v>
      </c>
      <c r="L63" s="120">
        <f>'EST HRS (Sub-6)'!$AA63</f>
        <v>4319</v>
      </c>
      <c r="M63" s="120">
        <f>'EST HRS (Sub-7)'!$AA63</f>
        <v>0</v>
      </c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>
        <f t="shared" si="2"/>
        <v>4514</v>
      </c>
    </row>
    <row r="64" spans="1:26" x14ac:dyDescent="0.2">
      <c r="A64" s="94"/>
      <c r="B64" s="90">
        <v>7.2</v>
      </c>
      <c r="C64" s="90" t="s">
        <v>72</v>
      </c>
      <c r="D64" s="90"/>
      <c r="E64" s="90"/>
      <c r="F64" s="120">
        <f>'EST HRS (Prime-)'!$AA64</f>
        <v>195</v>
      </c>
      <c r="G64" s="120">
        <f>'EST HRS (Sub-1)'!$AA64</f>
        <v>0</v>
      </c>
      <c r="H64" s="120">
        <f>'EST HRS (Sub-2)'!$AA64</f>
        <v>0</v>
      </c>
      <c r="I64" s="120">
        <f>'EST HRS (Sub-3)'!$AA64</f>
        <v>0</v>
      </c>
      <c r="J64" s="120">
        <f>'EST HRS (Sub-4)'!$AA64</f>
        <v>0</v>
      </c>
      <c r="K64" s="120">
        <f>'EST HRS (Sub-5)'!$AA64</f>
        <v>0</v>
      </c>
      <c r="L64" s="120">
        <f>'EST HRS (Sub-6)'!$AA64</f>
        <v>1506</v>
      </c>
      <c r="M64" s="120">
        <f>'EST HRS (Sub-7)'!$AA64</f>
        <v>0</v>
      </c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>
        <f t="shared" si="2"/>
        <v>1701</v>
      </c>
    </row>
    <row r="65" spans="1:26" x14ac:dyDescent="0.2">
      <c r="A65" s="94"/>
      <c r="B65" s="90">
        <v>7.3</v>
      </c>
      <c r="C65" s="90" t="s">
        <v>73</v>
      </c>
      <c r="D65" s="90"/>
      <c r="E65" s="90"/>
      <c r="F65" s="120">
        <f>'EST HRS (Prime-)'!$AA65</f>
        <v>195</v>
      </c>
      <c r="G65" s="120">
        <f>'EST HRS (Sub-1)'!$AA65</f>
        <v>0</v>
      </c>
      <c r="H65" s="120">
        <f>'EST HRS (Sub-2)'!$AA65</f>
        <v>0</v>
      </c>
      <c r="I65" s="120">
        <f>'EST HRS (Sub-3)'!$AA65</f>
        <v>0</v>
      </c>
      <c r="J65" s="120">
        <f>'EST HRS (Sub-4)'!$AA65</f>
        <v>0</v>
      </c>
      <c r="K65" s="120">
        <f>'EST HRS (Sub-5)'!$AA65</f>
        <v>0</v>
      </c>
      <c r="L65" s="120">
        <f>'EST HRS (Sub-6)'!$AA65</f>
        <v>1980</v>
      </c>
      <c r="M65" s="120">
        <f>'EST HRS (Sub-7)'!$AA65</f>
        <v>0</v>
      </c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>
        <f t="shared" si="2"/>
        <v>2175</v>
      </c>
    </row>
    <row r="66" spans="1:26" x14ac:dyDescent="0.2">
      <c r="A66" s="84" t="s">
        <v>148</v>
      </c>
      <c r="B66" s="85" t="s">
        <v>95</v>
      </c>
      <c r="C66" s="86"/>
      <c r="D66" s="86"/>
      <c r="E66" s="86"/>
      <c r="F66" s="119">
        <f>'EST HRS (Prime-)'!$AA66</f>
        <v>185986</v>
      </c>
      <c r="G66" s="119">
        <f>'EST HRS (Sub-1)'!$AA66</f>
        <v>0</v>
      </c>
      <c r="H66" s="119">
        <f>'EST HRS (Sub-2)'!$AA66</f>
        <v>0</v>
      </c>
      <c r="I66" s="119">
        <f>'EST HRS (Sub-3)'!$AA66</f>
        <v>0</v>
      </c>
      <c r="J66" s="119">
        <f>'EST HRS (Sub-4)'!$AA66</f>
        <v>85590</v>
      </c>
      <c r="K66" s="119">
        <f>'EST HRS (Sub-5)'!$AA66</f>
        <v>31186</v>
      </c>
      <c r="L66" s="119">
        <f>'EST HRS (Sub-6)'!$AA66</f>
        <v>0</v>
      </c>
      <c r="M66" s="119">
        <f>'EST HRS (Sub-7)'!$AA66</f>
        <v>0</v>
      </c>
      <c r="N66" s="119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19">
        <f>SUM(Z67:Z76)</f>
        <v>302762</v>
      </c>
    </row>
    <row r="67" spans="1:26" x14ac:dyDescent="0.2">
      <c r="A67" s="89"/>
      <c r="B67" s="90">
        <v>8.1</v>
      </c>
      <c r="C67" s="90" t="s">
        <v>74</v>
      </c>
      <c r="D67" s="90"/>
      <c r="E67" s="90"/>
      <c r="F67" s="120">
        <f>'EST HRS (Prime-)'!$AA67</f>
        <v>21476</v>
      </c>
      <c r="G67" s="120">
        <f>'EST HRS (Sub-1)'!$AA67</f>
        <v>0</v>
      </c>
      <c r="H67" s="120">
        <f>'EST HRS (Sub-2)'!$AA67</f>
        <v>0</v>
      </c>
      <c r="I67" s="120">
        <f>'EST HRS (Sub-3)'!$AA67</f>
        <v>0</v>
      </c>
      <c r="J67" s="120">
        <f>'EST HRS (Sub-4)'!$AA67</f>
        <v>0</v>
      </c>
      <c r="K67" s="120">
        <f>'EST HRS (Sub-5)'!$AA67</f>
        <v>0</v>
      </c>
      <c r="L67" s="120">
        <f>'EST HRS (Sub-6)'!$AA67</f>
        <v>0</v>
      </c>
      <c r="M67" s="120">
        <f>'EST HRS (Sub-7)'!$AA67</f>
        <v>0</v>
      </c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>
        <f t="shared" si="2"/>
        <v>21476</v>
      </c>
    </row>
    <row r="68" spans="1:26" x14ac:dyDescent="0.2">
      <c r="A68" s="94"/>
      <c r="B68" s="90">
        <v>8.1999999999999993</v>
      </c>
      <c r="C68" s="90" t="s">
        <v>75</v>
      </c>
      <c r="D68" s="90"/>
      <c r="E68" s="90"/>
      <c r="F68" s="120">
        <f>'EST HRS (Prime-)'!$AA68</f>
        <v>0</v>
      </c>
      <c r="G68" s="120">
        <f>'EST HRS (Sub-1)'!$AA68</f>
        <v>0</v>
      </c>
      <c r="H68" s="120">
        <f>'EST HRS (Sub-2)'!$AA68</f>
        <v>0</v>
      </c>
      <c r="I68" s="120">
        <f>'EST HRS (Sub-3)'!$AA68</f>
        <v>0</v>
      </c>
      <c r="J68" s="120">
        <f>'EST HRS (Sub-4)'!$AA68</f>
        <v>0</v>
      </c>
      <c r="K68" s="120">
        <f>'EST HRS (Sub-5)'!$AA68</f>
        <v>0</v>
      </c>
      <c r="L68" s="120">
        <f>'EST HRS (Sub-6)'!$AA68</f>
        <v>0</v>
      </c>
      <c r="M68" s="120">
        <f>'EST HRS (Sub-7)'!$AA68</f>
        <v>0</v>
      </c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</row>
    <row r="69" spans="1:26" x14ac:dyDescent="0.2">
      <c r="A69" s="94"/>
      <c r="B69" s="90"/>
      <c r="C69" s="95" t="s">
        <v>135</v>
      </c>
      <c r="D69" s="90"/>
      <c r="E69" s="90" t="s">
        <v>76</v>
      </c>
      <c r="F69" s="120">
        <f>'EST HRS (Prime-)'!$AA69</f>
        <v>24779</v>
      </c>
      <c r="G69" s="120">
        <f>'EST HRS (Sub-1)'!$AA69</f>
        <v>0</v>
      </c>
      <c r="H69" s="120">
        <f>'EST HRS (Sub-2)'!$AA69</f>
        <v>0</v>
      </c>
      <c r="I69" s="120">
        <f>'EST HRS (Sub-3)'!$AA69</f>
        <v>0</v>
      </c>
      <c r="J69" s="120">
        <f>'EST HRS (Sub-4)'!$AA69</f>
        <v>4108</v>
      </c>
      <c r="K69" s="120">
        <f>'EST HRS (Sub-5)'!$AA69</f>
        <v>5196</v>
      </c>
      <c r="L69" s="120">
        <f>'EST HRS (Sub-6)'!$AA69</f>
        <v>0</v>
      </c>
      <c r="M69" s="120">
        <f>'EST HRS (Sub-7)'!$AA69</f>
        <v>0</v>
      </c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>
        <f t="shared" ref="Z69:Z76" si="3">SUM(F69:Y69)</f>
        <v>34083</v>
      </c>
    </row>
    <row r="70" spans="1:26" x14ac:dyDescent="0.2">
      <c r="A70" s="94"/>
      <c r="B70" s="90"/>
      <c r="C70" s="95" t="s">
        <v>136</v>
      </c>
      <c r="D70" s="90"/>
      <c r="E70" s="90" t="s">
        <v>77</v>
      </c>
      <c r="F70" s="120">
        <f>'EST HRS (Prime-)'!$AA70</f>
        <v>24939</v>
      </c>
      <c r="G70" s="120">
        <f>'EST HRS (Sub-1)'!$AA70</f>
        <v>0</v>
      </c>
      <c r="H70" s="120">
        <f>'EST HRS (Sub-2)'!$AA70</f>
        <v>0</v>
      </c>
      <c r="I70" s="120">
        <f>'EST HRS (Sub-3)'!$AA70</f>
        <v>0</v>
      </c>
      <c r="J70" s="120">
        <f>'EST HRS (Sub-4)'!$AA70</f>
        <v>11148</v>
      </c>
      <c r="K70" s="120">
        <f>'EST HRS (Sub-5)'!$AA70</f>
        <v>1160</v>
      </c>
      <c r="L70" s="120">
        <f>'EST HRS (Sub-6)'!$AA70</f>
        <v>0</v>
      </c>
      <c r="M70" s="120">
        <f>'EST HRS (Sub-7)'!$AA70</f>
        <v>0</v>
      </c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>
        <f t="shared" si="3"/>
        <v>37247</v>
      </c>
    </row>
    <row r="71" spans="1:26" x14ac:dyDescent="0.2">
      <c r="A71" s="94"/>
      <c r="B71" s="90"/>
      <c r="C71" s="95" t="s">
        <v>137</v>
      </c>
      <c r="D71" s="90"/>
      <c r="E71" s="90" t="s">
        <v>78</v>
      </c>
      <c r="F71" s="120">
        <f>'EST HRS (Prime-)'!$AA71</f>
        <v>19998</v>
      </c>
      <c r="G71" s="120">
        <f>'EST HRS (Sub-1)'!$AA71</f>
        <v>0</v>
      </c>
      <c r="H71" s="120">
        <f>'EST HRS (Sub-2)'!$AA71</f>
        <v>0</v>
      </c>
      <c r="I71" s="120">
        <f>'EST HRS (Sub-3)'!$AA71</f>
        <v>0</v>
      </c>
      <c r="J71" s="120">
        <f>'EST HRS (Sub-4)'!$AA71</f>
        <v>8200</v>
      </c>
      <c r="K71" s="120">
        <f>'EST HRS (Sub-5)'!$AA71</f>
        <v>2654</v>
      </c>
      <c r="L71" s="120">
        <f>'EST HRS (Sub-6)'!$AA71</f>
        <v>0</v>
      </c>
      <c r="M71" s="120">
        <f>'EST HRS (Sub-7)'!$AA71</f>
        <v>0</v>
      </c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>
        <f t="shared" si="3"/>
        <v>30852</v>
      </c>
    </row>
    <row r="72" spans="1:26" x14ac:dyDescent="0.2">
      <c r="A72" s="94"/>
      <c r="B72" s="90"/>
      <c r="C72" s="95" t="s">
        <v>138</v>
      </c>
      <c r="D72" s="90"/>
      <c r="E72" s="90" t="s">
        <v>79</v>
      </c>
      <c r="F72" s="120">
        <f>'EST HRS (Prime-)'!$AA72</f>
        <v>23308</v>
      </c>
      <c r="G72" s="120">
        <f>'EST HRS (Sub-1)'!$AA72</f>
        <v>0</v>
      </c>
      <c r="H72" s="120">
        <f>'EST HRS (Sub-2)'!$AA72</f>
        <v>0</v>
      </c>
      <c r="I72" s="120">
        <f>'EST HRS (Sub-3)'!$AA72</f>
        <v>0</v>
      </c>
      <c r="J72" s="120">
        <f>'EST HRS (Sub-4)'!$AA72</f>
        <v>13503</v>
      </c>
      <c r="K72" s="120">
        <f>'EST HRS (Sub-5)'!$AA72</f>
        <v>9117</v>
      </c>
      <c r="L72" s="120">
        <f>'EST HRS (Sub-6)'!$AA72</f>
        <v>0</v>
      </c>
      <c r="M72" s="120">
        <f>'EST HRS (Sub-7)'!$AA72</f>
        <v>0</v>
      </c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>
        <f t="shared" si="3"/>
        <v>45928</v>
      </c>
    </row>
    <row r="73" spans="1:26" x14ac:dyDescent="0.2">
      <c r="A73" s="152"/>
      <c r="B73" s="95">
        <v>8.3000000000000007</v>
      </c>
      <c r="C73" s="95" t="s">
        <v>276</v>
      </c>
      <c r="D73" s="95"/>
      <c r="E73" s="95"/>
      <c r="F73" s="120">
        <f>'EST HRS (Prime-)'!$AA73</f>
        <v>0</v>
      </c>
      <c r="G73" s="120">
        <f>'EST HRS (Sub-1)'!$AA73</f>
        <v>0</v>
      </c>
      <c r="H73" s="120">
        <f>'EST HRS (Sub-2)'!$AA73</f>
        <v>0</v>
      </c>
      <c r="I73" s="120">
        <f>'EST HRS (Sub-3)'!$AA73</f>
        <v>0</v>
      </c>
      <c r="J73" s="120">
        <f>'EST HRS (Sub-4)'!$AA73</f>
        <v>0</v>
      </c>
      <c r="K73" s="120">
        <f>'EST HRS (Sub-5)'!$AA73</f>
        <v>0</v>
      </c>
      <c r="L73" s="120">
        <f>'EST HRS (Sub-6)'!$AA73</f>
        <v>0</v>
      </c>
      <c r="M73" s="120">
        <f>'EST HRS (Sub-7)'!$AA73</f>
        <v>0</v>
      </c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>
        <f t="shared" si="3"/>
        <v>0</v>
      </c>
    </row>
    <row r="74" spans="1:26" x14ac:dyDescent="0.2">
      <c r="A74" s="152"/>
      <c r="B74" s="95"/>
      <c r="C74" s="95" t="s">
        <v>277</v>
      </c>
      <c r="D74" s="95"/>
      <c r="E74" s="95" t="s">
        <v>278</v>
      </c>
      <c r="F74" s="120">
        <f>'EST HRS (Prime-)'!$AA74</f>
        <v>51638</v>
      </c>
      <c r="G74" s="120">
        <f>'EST HRS (Sub-1)'!$AA74</f>
        <v>0</v>
      </c>
      <c r="H74" s="120">
        <f>'EST HRS (Sub-2)'!$AA74</f>
        <v>0</v>
      </c>
      <c r="I74" s="120">
        <f>'EST HRS (Sub-3)'!$AA74</f>
        <v>0</v>
      </c>
      <c r="J74" s="120">
        <f>'EST HRS (Sub-4)'!$AA74</f>
        <v>35689</v>
      </c>
      <c r="K74" s="120">
        <f>'EST HRS (Sub-5)'!$AA74</f>
        <v>11818</v>
      </c>
      <c r="L74" s="120">
        <f>'EST HRS (Sub-6)'!$AA74</f>
        <v>0</v>
      </c>
      <c r="M74" s="120">
        <f>'EST HRS (Sub-7)'!$AA74</f>
        <v>0</v>
      </c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>
        <f t="shared" si="3"/>
        <v>99145</v>
      </c>
    </row>
    <row r="75" spans="1:26" x14ac:dyDescent="0.2">
      <c r="A75" s="152"/>
      <c r="B75" s="95"/>
      <c r="C75" s="95" t="s">
        <v>279</v>
      </c>
      <c r="D75" s="95"/>
      <c r="E75" s="95" t="s">
        <v>280</v>
      </c>
      <c r="F75" s="120">
        <f>'EST HRS (Prime-)'!$AA75</f>
        <v>9310</v>
      </c>
      <c r="G75" s="120">
        <f>'EST HRS (Sub-1)'!$AA75</f>
        <v>0</v>
      </c>
      <c r="H75" s="120">
        <f>'EST HRS (Sub-2)'!$AA75</f>
        <v>0</v>
      </c>
      <c r="I75" s="120">
        <f>'EST HRS (Sub-3)'!$AA75</f>
        <v>0</v>
      </c>
      <c r="J75" s="120">
        <f>'EST HRS (Sub-4)'!$AA75</f>
        <v>5778</v>
      </c>
      <c r="K75" s="120">
        <f>'EST HRS (Sub-5)'!$AA75</f>
        <v>1241</v>
      </c>
      <c r="L75" s="120">
        <f>'EST HRS (Sub-6)'!$AA75</f>
        <v>0</v>
      </c>
      <c r="M75" s="120">
        <f>'EST HRS (Sub-7)'!$AA75</f>
        <v>0</v>
      </c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>
        <f t="shared" si="3"/>
        <v>16329</v>
      </c>
    </row>
    <row r="76" spans="1:26" x14ac:dyDescent="0.2">
      <c r="A76" s="152"/>
      <c r="B76" s="95"/>
      <c r="C76" s="95" t="s">
        <v>281</v>
      </c>
      <c r="D76" s="95"/>
      <c r="E76" s="95" t="s">
        <v>282</v>
      </c>
      <c r="F76" s="120">
        <f>'EST HRS (Prime-)'!$AA76</f>
        <v>10538</v>
      </c>
      <c r="G76" s="120">
        <f>'EST HRS (Sub-1)'!$AA76</f>
        <v>0</v>
      </c>
      <c r="H76" s="120">
        <f>'EST HRS (Sub-2)'!$AA76</f>
        <v>0</v>
      </c>
      <c r="I76" s="120">
        <f>'EST HRS (Sub-3)'!$AA76</f>
        <v>0</v>
      </c>
      <c r="J76" s="120">
        <f>'EST HRS (Sub-4)'!$AA76</f>
        <v>7164</v>
      </c>
      <c r="K76" s="120">
        <f>'EST HRS (Sub-5)'!$AA76</f>
        <v>0</v>
      </c>
      <c r="L76" s="120">
        <f>'EST HRS (Sub-6)'!$AA76</f>
        <v>0</v>
      </c>
      <c r="M76" s="120">
        <f>'EST HRS (Sub-7)'!$AA76</f>
        <v>0</v>
      </c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>
        <f t="shared" si="3"/>
        <v>17702</v>
      </c>
    </row>
    <row r="77" spans="1:26" x14ac:dyDescent="0.2">
      <c r="A77" s="84"/>
      <c r="B77" s="85"/>
      <c r="C77" s="86"/>
      <c r="D77" s="86"/>
      <c r="E77" s="86"/>
      <c r="F77" s="119"/>
      <c r="G77" s="125"/>
      <c r="H77" s="125"/>
      <c r="I77" s="125"/>
      <c r="J77" s="125"/>
      <c r="K77" s="125"/>
      <c r="L77" s="125"/>
      <c r="M77" s="125"/>
      <c r="N77" s="119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19"/>
    </row>
    <row r="78" spans="1:26" x14ac:dyDescent="0.2">
      <c r="A78" s="89"/>
      <c r="B78" s="90"/>
      <c r="C78" s="90"/>
      <c r="D78" s="90"/>
      <c r="E78" s="9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</row>
    <row r="79" spans="1:26" ht="15" thickBot="1" x14ac:dyDescent="0.25">
      <c r="A79" s="127"/>
      <c r="B79" s="128"/>
      <c r="C79" s="128"/>
      <c r="D79" s="128"/>
      <c r="E79" s="129" t="s">
        <v>298</v>
      </c>
      <c r="F79" s="130">
        <f t="shared" ref="F79:Z79" si="4">SUM(F77,F66,F62,F51,F46,F41,F35,F24,F10)</f>
        <v>842119</v>
      </c>
      <c r="G79" s="130">
        <f t="shared" si="4"/>
        <v>144694</v>
      </c>
      <c r="H79" s="130">
        <f t="shared" si="4"/>
        <v>374158</v>
      </c>
      <c r="I79" s="130">
        <f t="shared" si="4"/>
        <v>38418</v>
      </c>
      <c r="J79" s="130">
        <f t="shared" si="4"/>
        <v>98097</v>
      </c>
      <c r="K79" s="130">
        <f t="shared" si="4"/>
        <v>40020</v>
      </c>
      <c r="L79" s="130">
        <f t="shared" si="4"/>
        <v>17612</v>
      </c>
      <c r="M79" s="130">
        <f t="shared" si="4"/>
        <v>107756</v>
      </c>
      <c r="N79" s="130">
        <f t="shared" si="4"/>
        <v>0</v>
      </c>
      <c r="O79" s="130">
        <f t="shared" si="4"/>
        <v>0</v>
      </c>
      <c r="P79" s="130">
        <f t="shared" si="4"/>
        <v>0</v>
      </c>
      <c r="Q79" s="130">
        <f t="shared" si="4"/>
        <v>0</v>
      </c>
      <c r="R79" s="130">
        <f t="shared" si="4"/>
        <v>0</v>
      </c>
      <c r="S79" s="130">
        <f t="shared" si="4"/>
        <v>0</v>
      </c>
      <c r="T79" s="130">
        <f t="shared" si="4"/>
        <v>0</v>
      </c>
      <c r="U79" s="130">
        <f t="shared" si="4"/>
        <v>0</v>
      </c>
      <c r="V79" s="130">
        <f t="shared" si="4"/>
        <v>0</v>
      </c>
      <c r="W79" s="130">
        <f t="shared" si="4"/>
        <v>0</v>
      </c>
      <c r="X79" s="130">
        <f t="shared" si="4"/>
        <v>0</v>
      </c>
      <c r="Y79" s="130">
        <f t="shared" si="4"/>
        <v>0</v>
      </c>
      <c r="Z79" s="130">
        <f t="shared" si="4"/>
        <v>1662874</v>
      </c>
    </row>
    <row r="80" spans="1:26" s="126" customFormat="1" ht="16.899999999999999" customHeight="1" x14ac:dyDescent="0.2">
      <c r="A80" s="131"/>
      <c r="B80" s="132"/>
      <c r="C80" s="132"/>
      <c r="D80" s="132"/>
      <c r="E80" s="133" t="s">
        <v>297</v>
      </c>
      <c r="F80" s="136">
        <f>'EST COST (Prime-)'!J69</f>
        <v>20950.3</v>
      </c>
      <c r="G80" s="136">
        <f>'EST COST (Sub-1)'!J53</f>
        <v>6380</v>
      </c>
      <c r="H80" s="136">
        <f>'EST COST (Sub-2)'!J53</f>
        <v>562.40000000000009</v>
      </c>
      <c r="I80" s="136">
        <f>'EST COST (Sub 3)'!J53</f>
        <v>367.36</v>
      </c>
      <c r="J80" s="136">
        <f>'EST COST (Sub-4)'!J56</f>
        <v>4205.6000000000004</v>
      </c>
      <c r="K80" s="136">
        <f>'EST COST (Sub-5)'!J53</f>
        <v>319</v>
      </c>
      <c r="L80" s="136">
        <f>'EST COST (Sub-6)'!J54</f>
        <v>885</v>
      </c>
      <c r="M80" s="136">
        <f>'EST COST (Sub-7)'!J56</f>
        <v>14260</v>
      </c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9">
        <f>SUM(F80:M80)</f>
        <v>47929.66</v>
      </c>
    </row>
    <row r="81" spans="1:26" ht="24" customHeight="1" thickBot="1" x14ac:dyDescent="0.25">
      <c r="A81" s="134"/>
      <c r="B81" s="135"/>
      <c r="C81" s="135"/>
      <c r="D81" s="135"/>
      <c r="E81" s="137" t="s">
        <v>299</v>
      </c>
      <c r="F81" s="138">
        <f t="shared" ref="F81:M81" si="5">SUM(F79:F80)</f>
        <v>863069.3</v>
      </c>
      <c r="G81" s="138">
        <f t="shared" si="5"/>
        <v>151074</v>
      </c>
      <c r="H81" s="138">
        <f t="shared" si="5"/>
        <v>374720.4</v>
      </c>
      <c r="I81" s="138">
        <f t="shared" si="5"/>
        <v>38785.360000000001</v>
      </c>
      <c r="J81" s="138">
        <f t="shared" si="5"/>
        <v>102302.6</v>
      </c>
      <c r="K81" s="138">
        <f t="shared" si="5"/>
        <v>40339</v>
      </c>
      <c r="L81" s="138">
        <f t="shared" si="5"/>
        <v>18497</v>
      </c>
      <c r="M81" s="138">
        <f t="shared" si="5"/>
        <v>122016</v>
      </c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8">
        <f>SUM(Z79:Z80)</f>
        <v>1710803.66</v>
      </c>
    </row>
    <row r="84" spans="1:26" hidden="1" x14ac:dyDescent="0.2">
      <c r="F84" s="143">
        <f>F81/Z81</f>
        <v>0.50448179424633688</v>
      </c>
      <c r="G84" s="143">
        <f>G81/Z81</f>
        <v>8.8305866729324167E-2</v>
      </c>
      <c r="H84" s="143">
        <f>H81/Z81</f>
        <v>0.21903179702105618</v>
      </c>
      <c r="I84" s="143">
        <f>I81/Z81</f>
        <v>2.2670842310449583E-2</v>
      </c>
      <c r="J84" s="143">
        <f>J81/Z81</f>
        <v>5.9797978220364582E-2</v>
      </c>
      <c r="K84" s="143">
        <f>K81/Z81</f>
        <v>2.3578976911938568E-2</v>
      </c>
      <c r="L84" s="143">
        <f>L81/Z81</f>
        <v>1.0811877734701597E-2</v>
      </c>
      <c r="M84" s="143">
        <f>M81/Z81</f>
        <v>7.1320866825828513E-2</v>
      </c>
    </row>
    <row r="86" spans="1:26" x14ac:dyDescent="0.2">
      <c r="A86" s="126"/>
      <c r="B86" s="126"/>
      <c r="C86" s="126"/>
      <c r="D86" s="126"/>
      <c r="E86" s="126"/>
      <c r="F86" s="147"/>
      <c r="G86" s="147"/>
      <c r="H86" s="147"/>
      <c r="I86" s="147"/>
      <c r="J86" s="147"/>
      <c r="K86" s="147"/>
      <c r="L86" s="147"/>
      <c r="M86" s="147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47"/>
    </row>
  </sheetData>
  <mergeCells count="1">
    <mergeCell ref="A5:Z5"/>
  </mergeCells>
  <pageMargins left="0.7" right="0.7" top="0.5" bottom="0.5" header="0.05" footer="0.05"/>
  <pageSetup paperSize="3" scale="67" orientation="landscape" r:id="rId1"/>
  <headerFooter>
    <oddFooter>&amp;L&amp;D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Z76"/>
  <sheetViews>
    <sheetView topLeftCell="A16" zoomScale="75" zoomScaleNormal="75" workbookViewId="0">
      <selection activeCell="E45" sqref="E45"/>
    </sheetView>
  </sheetViews>
  <sheetFormatPr defaultRowHeight="14.25" x14ac:dyDescent="0.2"/>
  <cols>
    <col min="1" max="1" width="6.75" customWidth="1"/>
    <col min="2" max="2" width="4.625" customWidth="1"/>
    <col min="4" max="4" width="5.75" customWidth="1"/>
    <col min="5" max="5" width="40.625" customWidth="1"/>
    <col min="12" max="13" width="8.75" customWidth="1"/>
  </cols>
  <sheetData>
    <row r="5" spans="1:26" ht="36" customHeight="1" x14ac:dyDescent="0.25">
      <c r="A5" s="227" t="s">
        <v>139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26" ht="18" x14ac:dyDescent="0.25">
      <c r="A6" s="51" t="s">
        <v>268</v>
      </c>
    </row>
    <row r="7" spans="1:26" ht="18" x14ac:dyDescent="0.25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46"/>
      <c r="L7" s="2"/>
      <c r="M7" s="2"/>
      <c r="N7" s="2"/>
      <c r="O7" s="47"/>
    </row>
    <row r="8" spans="1:26" ht="15" thickBot="1" x14ac:dyDescent="0.25">
      <c r="A8" s="3"/>
      <c r="B8" s="2"/>
      <c r="C8" s="2"/>
      <c r="D8" s="2"/>
      <c r="E8" s="2"/>
      <c r="F8" s="2" t="s">
        <v>1</v>
      </c>
      <c r="G8" s="2"/>
      <c r="H8" s="2"/>
      <c r="I8" s="2"/>
      <c r="J8" s="2"/>
      <c r="K8" s="46"/>
      <c r="L8" s="2"/>
      <c r="M8" s="2"/>
      <c r="N8" s="2"/>
      <c r="O8" s="48" t="s">
        <v>27</v>
      </c>
    </row>
    <row r="9" spans="1:26" ht="26.25" thickBot="1" x14ac:dyDescent="0.25">
      <c r="A9" s="4" t="s">
        <v>2</v>
      </c>
      <c r="B9" s="4"/>
      <c r="C9" s="5"/>
      <c r="D9" s="6" t="s">
        <v>3</v>
      </c>
      <c r="E9" s="5" t="s">
        <v>4</v>
      </c>
      <c r="F9" s="77">
        <v>1</v>
      </c>
      <c r="G9" s="77">
        <v>2</v>
      </c>
      <c r="H9" s="77">
        <v>3</v>
      </c>
      <c r="I9" s="77">
        <v>4</v>
      </c>
      <c r="J9" s="77">
        <v>5</v>
      </c>
      <c r="K9" s="77">
        <v>6</v>
      </c>
      <c r="L9" s="77">
        <v>7</v>
      </c>
      <c r="M9" s="77">
        <v>8</v>
      </c>
      <c r="N9" s="77">
        <v>9</v>
      </c>
      <c r="O9" s="77">
        <v>10</v>
      </c>
      <c r="P9" s="77">
        <v>11</v>
      </c>
      <c r="Q9" s="77">
        <v>12</v>
      </c>
      <c r="R9" s="77">
        <v>13</v>
      </c>
      <c r="S9" s="77">
        <v>14</v>
      </c>
      <c r="T9" s="77">
        <v>15</v>
      </c>
      <c r="U9" s="77">
        <v>16</v>
      </c>
      <c r="V9" s="77">
        <v>17</v>
      </c>
      <c r="W9" s="77">
        <v>18</v>
      </c>
      <c r="X9" s="77">
        <v>19</v>
      </c>
      <c r="Y9" s="77">
        <v>20</v>
      </c>
      <c r="Z9" s="7" t="s">
        <v>5</v>
      </c>
    </row>
    <row r="10" spans="1:26" x14ac:dyDescent="0.2">
      <c r="A10" s="8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">
      <c r="A11" s="84" t="s">
        <v>141</v>
      </c>
      <c r="B11" s="85" t="s">
        <v>6</v>
      </c>
      <c r="C11" s="86"/>
      <c r="D11" s="86"/>
      <c r="E11" s="86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8">
        <f>SUM(Z12:Z24)</f>
        <v>0</v>
      </c>
    </row>
    <row r="12" spans="1:26" ht="15" x14ac:dyDescent="0.2">
      <c r="A12" s="89"/>
      <c r="B12" s="90">
        <v>1.1000000000000001</v>
      </c>
      <c r="C12" s="90" t="s">
        <v>33</v>
      </c>
      <c r="D12" s="90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2">
        <f t="shared" ref="Z12:Z16" si="0">SUM(F12:Y12)</f>
        <v>0</v>
      </c>
    </row>
    <row r="13" spans="1:26" ht="15" x14ac:dyDescent="0.2">
      <c r="A13" s="89"/>
      <c r="B13" s="90">
        <v>1.2</v>
      </c>
      <c r="C13" s="93" t="s">
        <v>34</v>
      </c>
      <c r="D13" s="93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2">
        <f t="shared" si="0"/>
        <v>0</v>
      </c>
    </row>
    <row r="14" spans="1:26" x14ac:dyDescent="0.2">
      <c r="A14" s="94"/>
      <c r="B14" s="90">
        <v>1.3</v>
      </c>
      <c r="C14" s="90" t="s">
        <v>35</v>
      </c>
      <c r="D14" s="90"/>
      <c r="E14" s="90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>
        <f t="shared" si="0"/>
        <v>0</v>
      </c>
    </row>
    <row r="15" spans="1:26" x14ac:dyDescent="0.2">
      <c r="A15" s="94"/>
      <c r="B15" s="90">
        <v>1.4</v>
      </c>
      <c r="C15" s="90" t="s">
        <v>36</v>
      </c>
      <c r="D15" s="90"/>
      <c r="E15" s="90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>
        <f t="shared" si="0"/>
        <v>0</v>
      </c>
    </row>
    <row r="16" spans="1:26" x14ac:dyDescent="0.2">
      <c r="A16" s="94"/>
      <c r="B16" s="90">
        <v>1.5</v>
      </c>
      <c r="C16" s="90" t="s">
        <v>37</v>
      </c>
      <c r="D16" s="90"/>
      <c r="E16" s="90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>
        <f t="shared" si="0"/>
        <v>0</v>
      </c>
    </row>
    <row r="17" spans="1:26" x14ac:dyDescent="0.2">
      <c r="A17" s="94"/>
      <c r="B17" s="90">
        <v>1.6</v>
      </c>
      <c r="C17" s="90" t="s">
        <v>38</v>
      </c>
      <c r="D17" s="90"/>
      <c r="E17" s="90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x14ac:dyDescent="0.2">
      <c r="A18" s="94"/>
      <c r="B18" s="90"/>
      <c r="C18" s="95" t="s">
        <v>104</v>
      </c>
      <c r="D18" s="90"/>
      <c r="E18" s="90" t="s">
        <v>39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>
        <f t="shared" ref="Z18:Z46" si="1">SUM(F18:Y18)</f>
        <v>0</v>
      </c>
    </row>
    <row r="19" spans="1:26" x14ac:dyDescent="0.2">
      <c r="A19" s="94"/>
      <c r="B19" s="90"/>
      <c r="C19" s="95" t="s">
        <v>105</v>
      </c>
      <c r="D19" s="90"/>
      <c r="E19" s="90" t="s">
        <v>40</v>
      </c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>
        <f t="shared" si="1"/>
        <v>0</v>
      </c>
    </row>
    <row r="20" spans="1:26" x14ac:dyDescent="0.2">
      <c r="A20" s="94"/>
      <c r="B20" s="90">
        <v>1.7</v>
      </c>
      <c r="C20" s="90" t="s">
        <v>43</v>
      </c>
      <c r="D20" s="90"/>
      <c r="E20" s="90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>
        <f t="shared" si="1"/>
        <v>0</v>
      </c>
    </row>
    <row r="21" spans="1:26" x14ac:dyDescent="0.2">
      <c r="A21" s="94"/>
      <c r="B21" s="90">
        <v>1.8</v>
      </c>
      <c r="C21" s="90" t="s">
        <v>41</v>
      </c>
      <c r="D21" s="90"/>
      <c r="E21" s="90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>
        <f t="shared" si="1"/>
        <v>0</v>
      </c>
    </row>
    <row r="22" spans="1:26" x14ac:dyDescent="0.2">
      <c r="A22" s="94"/>
      <c r="B22" s="96">
        <v>1.9</v>
      </c>
      <c r="C22" s="90" t="s">
        <v>42</v>
      </c>
      <c r="D22" s="90"/>
      <c r="E22" s="90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>
        <f t="shared" si="1"/>
        <v>0</v>
      </c>
    </row>
    <row r="23" spans="1:26" x14ac:dyDescent="0.2">
      <c r="A23" s="94"/>
      <c r="B23" s="93">
        <v>1.1000000000000001</v>
      </c>
      <c r="C23" s="90" t="s">
        <v>44</v>
      </c>
      <c r="D23" s="90"/>
      <c r="E23" s="90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>
        <f t="shared" si="1"/>
        <v>0</v>
      </c>
    </row>
    <row r="24" spans="1:26" x14ac:dyDescent="0.2">
      <c r="A24" s="94"/>
      <c r="B24" s="93">
        <v>1.1100000000000001</v>
      </c>
      <c r="C24" s="90" t="s">
        <v>7</v>
      </c>
      <c r="D24" s="90"/>
      <c r="E24" s="90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>
        <f t="shared" si="1"/>
        <v>0</v>
      </c>
    </row>
    <row r="25" spans="1:26" x14ac:dyDescent="0.2">
      <c r="A25" s="84" t="s">
        <v>142</v>
      </c>
      <c r="B25" s="85" t="s">
        <v>45</v>
      </c>
      <c r="C25" s="86"/>
      <c r="D25" s="86"/>
      <c r="E25" s="86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8">
        <f>SUM(Z26:Z35)</f>
        <v>0</v>
      </c>
    </row>
    <row r="26" spans="1:26" ht="15" x14ac:dyDescent="0.2">
      <c r="A26" s="89"/>
      <c r="B26" s="90">
        <v>2.1</v>
      </c>
      <c r="C26" s="90" t="s">
        <v>46</v>
      </c>
      <c r="D26" s="90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2">
        <f t="shared" si="1"/>
        <v>0</v>
      </c>
    </row>
    <row r="27" spans="1:26" ht="15" x14ac:dyDescent="0.2">
      <c r="A27" s="89"/>
      <c r="B27" s="90">
        <v>2.2000000000000002</v>
      </c>
      <c r="C27" s="93" t="s">
        <v>90</v>
      </c>
      <c r="D27" s="93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2">
        <f t="shared" si="1"/>
        <v>0</v>
      </c>
    </row>
    <row r="28" spans="1:26" x14ac:dyDescent="0.2">
      <c r="A28" s="94"/>
      <c r="B28" s="90">
        <v>2.2999999999999998</v>
      </c>
      <c r="C28" s="90" t="s">
        <v>47</v>
      </c>
      <c r="D28" s="90"/>
      <c r="E28" s="90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>
        <f t="shared" si="1"/>
        <v>0</v>
      </c>
    </row>
    <row r="29" spans="1:26" x14ac:dyDescent="0.2">
      <c r="A29" s="94"/>
      <c r="B29" s="90">
        <v>2.4</v>
      </c>
      <c r="C29" s="90" t="s">
        <v>48</v>
      </c>
      <c r="D29" s="90"/>
      <c r="E29" s="90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>
        <f t="shared" si="1"/>
        <v>0</v>
      </c>
    </row>
    <row r="30" spans="1:26" x14ac:dyDescent="0.2">
      <c r="A30" s="94"/>
      <c r="B30" s="90">
        <v>2.5</v>
      </c>
      <c r="C30" s="90" t="s">
        <v>49</v>
      </c>
      <c r="D30" s="90"/>
      <c r="E30" s="90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>
        <f t="shared" si="1"/>
        <v>0</v>
      </c>
    </row>
    <row r="31" spans="1:26" x14ac:dyDescent="0.2">
      <c r="A31" s="94"/>
      <c r="B31" s="90">
        <v>2.6</v>
      </c>
      <c r="C31" s="90" t="s">
        <v>50</v>
      </c>
      <c r="D31" s="90"/>
      <c r="E31" s="90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>
        <f t="shared" si="1"/>
        <v>0</v>
      </c>
    </row>
    <row r="32" spans="1:26" x14ac:dyDescent="0.2">
      <c r="A32" s="94"/>
      <c r="B32" s="90">
        <v>2.7</v>
      </c>
      <c r="C32" s="90" t="s">
        <v>51</v>
      </c>
      <c r="D32" s="90"/>
      <c r="E32" s="90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>
        <f t="shared" si="1"/>
        <v>0</v>
      </c>
    </row>
    <row r="33" spans="1:26" x14ac:dyDescent="0.2">
      <c r="A33" s="94"/>
      <c r="B33" s="90">
        <v>2.8</v>
      </c>
      <c r="C33" s="90" t="s">
        <v>52</v>
      </c>
      <c r="D33" s="90"/>
      <c r="E33" s="90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>
        <f t="shared" si="1"/>
        <v>0</v>
      </c>
    </row>
    <row r="34" spans="1:26" x14ac:dyDescent="0.2">
      <c r="A34" s="94"/>
      <c r="B34" s="90">
        <v>2.9</v>
      </c>
      <c r="C34" s="90" t="s">
        <v>53</v>
      </c>
      <c r="D34" s="90"/>
      <c r="E34" s="90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>
        <f t="shared" si="1"/>
        <v>0</v>
      </c>
    </row>
    <row r="35" spans="1:26" x14ac:dyDescent="0.2">
      <c r="A35" s="94"/>
      <c r="B35" s="93">
        <v>2.1</v>
      </c>
      <c r="C35" s="90" t="s">
        <v>54</v>
      </c>
      <c r="D35" s="90"/>
      <c r="E35" s="90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>
        <f t="shared" si="1"/>
        <v>0</v>
      </c>
    </row>
    <row r="36" spans="1:26" x14ac:dyDescent="0.2">
      <c r="A36" s="84" t="s">
        <v>143</v>
      </c>
      <c r="B36" s="85" t="s">
        <v>91</v>
      </c>
      <c r="C36" s="86"/>
      <c r="D36" s="86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8">
        <f>SUM(Z37:Z41)</f>
        <v>0</v>
      </c>
    </row>
    <row r="37" spans="1:26" x14ac:dyDescent="0.2">
      <c r="A37" s="89"/>
      <c r="B37" s="90">
        <v>3.1</v>
      </c>
      <c r="C37" s="90" t="s">
        <v>58</v>
      </c>
      <c r="D37" s="90"/>
      <c r="E37" s="90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>
        <f t="shared" si="1"/>
        <v>0</v>
      </c>
    </row>
    <row r="38" spans="1:26" x14ac:dyDescent="0.2">
      <c r="A38" s="94"/>
      <c r="B38" s="90">
        <v>3.2</v>
      </c>
      <c r="C38" s="90" t="s">
        <v>55</v>
      </c>
      <c r="D38" s="90"/>
      <c r="E38" s="90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>
        <f t="shared" si="1"/>
        <v>0</v>
      </c>
    </row>
    <row r="39" spans="1:26" x14ac:dyDescent="0.2">
      <c r="A39" s="94"/>
      <c r="B39" s="90">
        <v>3.3</v>
      </c>
      <c r="C39" s="90" t="s">
        <v>59</v>
      </c>
      <c r="D39" s="90"/>
      <c r="E39" s="90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>
        <f t="shared" si="1"/>
        <v>0</v>
      </c>
    </row>
    <row r="40" spans="1:26" x14ac:dyDescent="0.2">
      <c r="A40" s="94"/>
      <c r="B40" s="90">
        <v>3.4</v>
      </c>
      <c r="C40" s="90" t="s">
        <v>56</v>
      </c>
      <c r="D40" s="90"/>
      <c r="E40" s="90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>
        <f t="shared" si="1"/>
        <v>0</v>
      </c>
    </row>
    <row r="41" spans="1:26" x14ac:dyDescent="0.2">
      <c r="A41" s="94"/>
      <c r="B41" s="90">
        <v>3.5</v>
      </c>
      <c r="C41" s="90" t="s">
        <v>57</v>
      </c>
      <c r="D41" s="90"/>
      <c r="E41" s="90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>
        <f t="shared" si="1"/>
        <v>0</v>
      </c>
    </row>
    <row r="42" spans="1:26" x14ac:dyDescent="0.2">
      <c r="A42" s="84" t="s">
        <v>144</v>
      </c>
      <c r="B42" s="85" t="s">
        <v>60</v>
      </c>
      <c r="C42" s="86"/>
      <c r="D42" s="86"/>
      <c r="E42" s="86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>
        <f>SUM(Z43:Z46)</f>
        <v>0</v>
      </c>
    </row>
    <row r="43" spans="1:26" x14ac:dyDescent="0.2">
      <c r="A43" s="112"/>
      <c r="B43" s="95">
        <v>4.0999999999999996</v>
      </c>
      <c r="C43" s="95" t="s">
        <v>61</v>
      </c>
      <c r="D43" s="95"/>
      <c r="E43" s="95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>
        <f t="shared" si="1"/>
        <v>0</v>
      </c>
    </row>
    <row r="44" spans="1:26" x14ac:dyDescent="0.2">
      <c r="A44" s="94"/>
      <c r="B44" s="90">
        <v>4.2</v>
      </c>
      <c r="C44" s="90" t="s">
        <v>92</v>
      </c>
      <c r="D44" s="90"/>
      <c r="E44" s="90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>
        <f t="shared" si="1"/>
        <v>0</v>
      </c>
    </row>
    <row r="45" spans="1:26" x14ac:dyDescent="0.2">
      <c r="A45" s="94"/>
      <c r="B45" s="90">
        <v>4.3</v>
      </c>
      <c r="C45" s="90" t="s">
        <v>62</v>
      </c>
      <c r="D45" s="90"/>
      <c r="E45" s="90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>
        <f t="shared" si="1"/>
        <v>0</v>
      </c>
    </row>
    <row r="46" spans="1:26" x14ac:dyDescent="0.2">
      <c r="A46" s="94"/>
      <c r="B46" s="90">
        <v>4.4000000000000004</v>
      </c>
      <c r="C46" s="90" t="s">
        <v>63</v>
      </c>
      <c r="D46" s="90"/>
      <c r="E46" s="90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>
        <f t="shared" si="1"/>
        <v>0</v>
      </c>
    </row>
    <row r="47" spans="1:26" x14ac:dyDescent="0.2">
      <c r="A47" s="84" t="s">
        <v>145</v>
      </c>
      <c r="B47" s="85" t="s">
        <v>64</v>
      </c>
      <c r="C47" s="86"/>
      <c r="D47" s="86"/>
      <c r="E47" s="86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>
        <f>SUM(Z48:Z51)</f>
        <v>0</v>
      </c>
    </row>
    <row r="48" spans="1:26" x14ac:dyDescent="0.2">
      <c r="A48" s="89"/>
      <c r="B48" s="90">
        <v>5.0999999999999996</v>
      </c>
      <c r="C48" s="90" t="s">
        <v>65</v>
      </c>
      <c r="D48" s="90"/>
      <c r="E48" s="90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spans="1:26" x14ac:dyDescent="0.2">
      <c r="A49" s="94"/>
      <c r="B49" s="90"/>
      <c r="C49" s="90" t="s">
        <v>100</v>
      </c>
      <c r="D49" s="90"/>
      <c r="E49" s="90" t="s">
        <v>66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>
        <f t="shared" ref="Z49:Z68" si="2">SUM(F49:Y49)</f>
        <v>0</v>
      </c>
    </row>
    <row r="50" spans="1:26" x14ac:dyDescent="0.2">
      <c r="A50" s="94"/>
      <c r="B50" s="90"/>
      <c r="C50" s="90" t="s">
        <v>101</v>
      </c>
      <c r="D50" s="90"/>
      <c r="E50" s="90" t="s">
        <v>67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>
        <f t="shared" si="2"/>
        <v>0</v>
      </c>
    </row>
    <row r="51" spans="1:26" x14ac:dyDescent="0.2">
      <c r="A51" s="94"/>
      <c r="B51" s="90"/>
      <c r="C51" s="90" t="s">
        <v>102</v>
      </c>
      <c r="D51" s="90"/>
      <c r="E51" s="90" t="s">
        <v>68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>
        <f t="shared" si="2"/>
        <v>0</v>
      </c>
    </row>
    <row r="52" spans="1:26" x14ac:dyDescent="0.2">
      <c r="A52" s="84" t="s">
        <v>146</v>
      </c>
      <c r="B52" s="85" t="s">
        <v>69</v>
      </c>
      <c r="C52" s="86"/>
      <c r="D52" s="86"/>
      <c r="E52" s="86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8">
        <f>SUM(Z53:Z62)</f>
        <v>0</v>
      </c>
    </row>
    <row r="53" spans="1:26" x14ac:dyDescent="0.2">
      <c r="A53" s="89"/>
      <c r="B53" s="90">
        <v>6.1</v>
      </c>
      <c r="C53" s="90" t="s">
        <v>70</v>
      </c>
      <c r="D53" s="90"/>
      <c r="E53" s="90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>
        <f t="shared" si="2"/>
        <v>0</v>
      </c>
    </row>
    <row r="54" spans="1:26" x14ac:dyDescent="0.2">
      <c r="A54" s="94"/>
      <c r="B54" s="90">
        <v>6.2</v>
      </c>
      <c r="C54" s="90" t="s">
        <v>93</v>
      </c>
      <c r="D54" s="90"/>
      <c r="E54" s="90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>
        <f t="shared" si="2"/>
        <v>0</v>
      </c>
    </row>
    <row r="55" spans="1:26" x14ac:dyDescent="0.2">
      <c r="A55" s="94"/>
      <c r="B55" s="90"/>
      <c r="C55" s="90" t="s">
        <v>106</v>
      </c>
      <c r="D55" s="90"/>
      <c r="E55" s="90" t="s">
        <v>114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>
        <f t="shared" si="2"/>
        <v>0</v>
      </c>
    </row>
    <row r="56" spans="1:26" x14ac:dyDescent="0.2">
      <c r="A56" s="94"/>
      <c r="B56" s="90"/>
      <c r="C56" s="90" t="s">
        <v>107</v>
      </c>
      <c r="D56" s="90"/>
      <c r="E56" s="90" t="s">
        <v>115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>
        <f t="shared" si="2"/>
        <v>0</v>
      </c>
    </row>
    <row r="57" spans="1:26" x14ac:dyDescent="0.2">
      <c r="A57" s="94"/>
      <c r="B57" s="90"/>
      <c r="C57" s="90" t="s">
        <v>108</v>
      </c>
      <c r="D57" s="90"/>
      <c r="E57" s="90" t="s">
        <v>116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>
        <f t="shared" si="2"/>
        <v>0</v>
      </c>
    </row>
    <row r="58" spans="1:26" x14ac:dyDescent="0.2">
      <c r="A58" s="94"/>
      <c r="B58" s="90"/>
      <c r="C58" s="90" t="s">
        <v>109</v>
      </c>
      <c r="D58" s="90"/>
      <c r="E58" s="90" t="s">
        <v>118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>
        <f t="shared" si="2"/>
        <v>0</v>
      </c>
    </row>
    <row r="59" spans="1:26" x14ac:dyDescent="0.2">
      <c r="A59" s="94"/>
      <c r="B59" s="90"/>
      <c r="C59" s="90" t="s">
        <v>110</v>
      </c>
      <c r="D59" s="90"/>
      <c r="E59" s="90" t="s">
        <v>117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>
        <f t="shared" si="2"/>
        <v>0</v>
      </c>
    </row>
    <row r="60" spans="1:26" x14ac:dyDescent="0.2">
      <c r="A60" s="94"/>
      <c r="B60" s="90"/>
      <c r="C60" s="90" t="s">
        <v>111</v>
      </c>
      <c r="D60" s="90"/>
      <c r="E60" s="90" t="s">
        <v>119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>
        <f t="shared" si="2"/>
        <v>0</v>
      </c>
    </row>
    <row r="61" spans="1:26" x14ac:dyDescent="0.2">
      <c r="A61" s="94"/>
      <c r="B61" s="90"/>
      <c r="C61" s="90" t="s">
        <v>112</v>
      </c>
      <c r="D61" s="90"/>
      <c r="E61" s="90" t="s">
        <v>120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>
        <f t="shared" si="2"/>
        <v>0</v>
      </c>
    </row>
    <row r="62" spans="1:26" x14ac:dyDescent="0.2">
      <c r="A62" s="94"/>
      <c r="B62" s="90"/>
      <c r="C62" s="90" t="s">
        <v>113</v>
      </c>
      <c r="D62" s="90"/>
      <c r="E62" s="90" t="s">
        <v>121</v>
      </c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>
        <f t="shared" si="2"/>
        <v>0</v>
      </c>
    </row>
    <row r="63" spans="1:26" x14ac:dyDescent="0.2">
      <c r="A63" s="84" t="s">
        <v>147</v>
      </c>
      <c r="B63" s="85" t="s">
        <v>94</v>
      </c>
      <c r="C63" s="86"/>
      <c r="D63" s="86"/>
      <c r="E63" s="86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8">
        <f>SUM(Z64:Z66)</f>
        <v>0</v>
      </c>
    </row>
    <row r="64" spans="1:26" x14ac:dyDescent="0.2">
      <c r="A64" s="89"/>
      <c r="B64" s="90">
        <v>7.1</v>
      </c>
      <c r="C64" s="90" t="s">
        <v>71</v>
      </c>
      <c r="D64" s="90"/>
      <c r="E64" s="90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>
        <f t="shared" si="2"/>
        <v>0</v>
      </c>
    </row>
    <row r="65" spans="1:26" x14ac:dyDescent="0.2">
      <c r="A65" s="94"/>
      <c r="B65" s="90">
        <v>7.2</v>
      </c>
      <c r="C65" s="90" t="s">
        <v>72</v>
      </c>
      <c r="D65" s="90"/>
      <c r="E65" s="90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>
        <f t="shared" si="2"/>
        <v>0</v>
      </c>
    </row>
    <row r="66" spans="1:26" x14ac:dyDescent="0.2">
      <c r="A66" s="94"/>
      <c r="B66" s="90">
        <v>7.3</v>
      </c>
      <c r="C66" s="90" t="s">
        <v>73</v>
      </c>
      <c r="D66" s="90"/>
      <c r="E66" s="90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>
        <f t="shared" si="2"/>
        <v>0</v>
      </c>
    </row>
    <row r="67" spans="1:26" x14ac:dyDescent="0.2">
      <c r="A67" s="84" t="s">
        <v>148</v>
      </c>
      <c r="B67" s="85" t="s">
        <v>95</v>
      </c>
      <c r="C67" s="86"/>
      <c r="D67" s="86"/>
      <c r="E67" s="86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8">
        <f>SUM(Z68:Z73)</f>
        <v>0</v>
      </c>
    </row>
    <row r="68" spans="1:26" x14ac:dyDescent="0.2">
      <c r="A68" s="89"/>
      <c r="B68" s="90">
        <v>8.1</v>
      </c>
      <c r="C68" s="90" t="s">
        <v>74</v>
      </c>
      <c r="D68" s="90"/>
      <c r="E68" s="90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>
        <f t="shared" si="2"/>
        <v>0</v>
      </c>
    </row>
    <row r="69" spans="1:26" x14ac:dyDescent="0.2">
      <c r="A69" s="94"/>
      <c r="B69" s="90">
        <v>8.1999999999999993</v>
      </c>
      <c r="C69" s="90" t="s">
        <v>75</v>
      </c>
      <c r="D69" s="90"/>
      <c r="E69" s="90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x14ac:dyDescent="0.2">
      <c r="A70" s="94"/>
      <c r="B70" s="90"/>
      <c r="C70" s="95" t="s">
        <v>135</v>
      </c>
      <c r="D70" s="90"/>
      <c r="E70" s="90" t="s">
        <v>76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>
        <f t="shared" ref="Z70:Z75" si="3">SUM(F70:Y70)</f>
        <v>0</v>
      </c>
    </row>
    <row r="71" spans="1:26" x14ac:dyDescent="0.2">
      <c r="A71" s="94"/>
      <c r="B71" s="90"/>
      <c r="C71" s="95" t="s">
        <v>136</v>
      </c>
      <c r="D71" s="90"/>
      <c r="E71" s="90" t="s">
        <v>77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>
        <f t="shared" si="3"/>
        <v>0</v>
      </c>
    </row>
    <row r="72" spans="1:26" x14ac:dyDescent="0.2">
      <c r="A72" s="94"/>
      <c r="B72" s="90"/>
      <c r="C72" s="95" t="s">
        <v>137</v>
      </c>
      <c r="D72" s="90"/>
      <c r="E72" s="90" t="s">
        <v>78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>
        <f t="shared" si="3"/>
        <v>0</v>
      </c>
    </row>
    <row r="73" spans="1:26" x14ac:dyDescent="0.2">
      <c r="A73" s="94"/>
      <c r="B73" s="90"/>
      <c r="C73" s="95" t="s">
        <v>138</v>
      </c>
      <c r="D73" s="90"/>
      <c r="E73" s="90" t="s">
        <v>79</v>
      </c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>
        <f t="shared" si="3"/>
        <v>0</v>
      </c>
    </row>
    <row r="74" spans="1:26" x14ac:dyDescent="0.2">
      <c r="A74" s="84" t="s">
        <v>149</v>
      </c>
      <c r="B74" s="85" t="s">
        <v>80</v>
      </c>
      <c r="C74" s="86"/>
      <c r="D74" s="86"/>
      <c r="E74" s="86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8">
        <f>SUM(Z75)</f>
        <v>0</v>
      </c>
    </row>
    <row r="75" spans="1:26" x14ac:dyDescent="0.2">
      <c r="A75" s="89"/>
      <c r="B75" s="90">
        <v>9.1</v>
      </c>
      <c r="C75" s="90" t="s">
        <v>81</v>
      </c>
      <c r="D75" s="90"/>
      <c r="E75" s="90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>
        <f t="shared" si="3"/>
        <v>0</v>
      </c>
    </row>
    <row r="76" spans="1:26" ht="16.5" thickBot="1" x14ac:dyDescent="0.3">
      <c r="A76" s="97"/>
      <c r="B76" s="98"/>
      <c r="C76" s="98"/>
      <c r="D76" s="98"/>
      <c r="E76" s="99" t="s">
        <v>30</v>
      </c>
      <c r="F76" s="100">
        <f t="shared" ref="F76:R76" si="4">SUM(F11:F75)</f>
        <v>0</v>
      </c>
      <c r="G76" s="100">
        <f t="shared" si="4"/>
        <v>0</v>
      </c>
      <c r="H76" s="100">
        <f t="shared" si="4"/>
        <v>0</v>
      </c>
      <c r="I76" s="100">
        <f t="shared" si="4"/>
        <v>0</v>
      </c>
      <c r="J76" s="100">
        <f t="shared" si="4"/>
        <v>0</v>
      </c>
      <c r="K76" s="100">
        <f t="shared" si="4"/>
        <v>0</v>
      </c>
      <c r="L76" s="100">
        <f t="shared" si="4"/>
        <v>0</v>
      </c>
      <c r="M76" s="100">
        <f t="shared" si="4"/>
        <v>0</v>
      </c>
      <c r="N76" s="100">
        <f t="shared" si="4"/>
        <v>0</v>
      </c>
      <c r="O76" s="100">
        <f t="shared" si="4"/>
        <v>0</v>
      </c>
      <c r="P76" s="100">
        <f t="shared" si="4"/>
        <v>0</v>
      </c>
      <c r="Q76" s="100">
        <f t="shared" si="4"/>
        <v>0</v>
      </c>
      <c r="R76" s="100">
        <f t="shared" si="4"/>
        <v>0</v>
      </c>
      <c r="S76" s="100">
        <f>SUM(S11:S75)</f>
        <v>0</v>
      </c>
      <c r="T76" s="100">
        <f t="shared" ref="T76:Y76" si="5">SUM(T11:T75)</f>
        <v>0</v>
      </c>
      <c r="U76" s="100">
        <f t="shared" si="5"/>
        <v>0</v>
      </c>
      <c r="V76" s="100">
        <f t="shared" si="5"/>
        <v>0</v>
      </c>
      <c r="W76" s="100">
        <f t="shared" si="5"/>
        <v>0</v>
      </c>
      <c r="X76" s="100">
        <f t="shared" si="5"/>
        <v>0</v>
      </c>
      <c r="Y76" s="100">
        <f t="shared" si="5"/>
        <v>0</v>
      </c>
      <c r="Z76" s="100">
        <f>+Z11+Z25+Z36+Z42+Z47+Z52+Z63+Z67+Z74</f>
        <v>0</v>
      </c>
    </row>
  </sheetData>
  <mergeCells count="1">
    <mergeCell ref="A5:O5"/>
  </mergeCells>
  <pageMargins left="0.7" right="0.7" top="0.5" bottom="0.5" header="0.05" footer="0.05"/>
  <pageSetup paperSize="3" scale="69" orientation="landscape" r:id="rId1"/>
  <headerFooter>
    <oddFooter>&amp;L&amp;D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9"/>
  <sheetViews>
    <sheetView zoomScale="75" zoomScaleNormal="75" workbookViewId="0">
      <selection activeCell="E45" sqref="E45"/>
    </sheetView>
  </sheetViews>
  <sheetFormatPr defaultRowHeight="14.25" x14ac:dyDescent="0.2"/>
  <cols>
    <col min="3" max="3" width="17.25" customWidth="1"/>
    <col min="4" max="4" width="9.125" customWidth="1"/>
    <col min="5" max="5" width="7.375" customWidth="1"/>
    <col min="7" max="7" width="15.75" customWidth="1"/>
    <col min="9" max="9" width="7.5" customWidth="1"/>
    <col min="10" max="10" width="13.25" customWidth="1"/>
  </cols>
  <sheetData>
    <row r="3" spans="3:10" ht="18" x14ac:dyDescent="0.25">
      <c r="C3" s="102" t="s">
        <v>103</v>
      </c>
    </row>
    <row r="4" spans="3:10" ht="18" x14ac:dyDescent="0.25">
      <c r="C4" s="102" t="s">
        <v>140</v>
      </c>
    </row>
    <row r="5" spans="3:10" ht="18" x14ac:dyDescent="0.25">
      <c r="C5" s="51" t="s">
        <v>213</v>
      </c>
    </row>
    <row r="6" spans="3:10" ht="18" x14ac:dyDescent="0.25">
      <c r="C6" s="1" t="s">
        <v>8</v>
      </c>
      <c r="D6" s="11"/>
      <c r="E6" s="11"/>
      <c r="F6" s="11"/>
      <c r="G6" s="11"/>
      <c r="H6" s="11"/>
      <c r="I6" s="11"/>
      <c r="J6" s="12"/>
    </row>
    <row r="7" spans="3:10" x14ac:dyDescent="0.2">
      <c r="C7" s="11"/>
      <c r="D7" s="11"/>
      <c r="E7" s="11"/>
      <c r="F7" s="11"/>
      <c r="G7" s="11"/>
      <c r="H7" s="11"/>
      <c r="I7" s="11"/>
      <c r="J7" s="12"/>
    </row>
    <row r="8" spans="3:10" ht="15" x14ac:dyDescent="0.25">
      <c r="C8" s="13" t="s">
        <v>269</v>
      </c>
      <c r="D8" s="11"/>
      <c r="E8" s="11"/>
      <c r="F8" s="11"/>
      <c r="G8" s="11"/>
      <c r="H8" s="11"/>
      <c r="I8" s="11"/>
      <c r="J8" s="12"/>
    </row>
    <row r="9" spans="3:10" ht="15" x14ac:dyDescent="0.25">
      <c r="C9" s="14"/>
      <c r="D9" s="15"/>
      <c r="E9" s="15"/>
      <c r="F9" s="15"/>
      <c r="G9" s="15"/>
      <c r="H9" s="15"/>
      <c r="I9" s="15"/>
      <c r="J9" s="16"/>
    </row>
    <row r="10" spans="3:10" ht="15" x14ac:dyDescent="0.25">
      <c r="C10" s="17" t="s">
        <v>1</v>
      </c>
      <c r="D10" s="17"/>
      <c r="E10" s="17"/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</row>
    <row r="11" spans="3:10" x14ac:dyDescent="0.2">
      <c r="C11" s="22">
        <v>1</v>
      </c>
      <c r="D11" s="23"/>
      <c r="E11" s="23"/>
      <c r="F11">
        <f>'EST HRS (Sub-Traffic Data)'!F$76</f>
        <v>0</v>
      </c>
      <c r="G11" s="23"/>
      <c r="H11" s="56">
        <v>10</v>
      </c>
      <c r="I11" s="25"/>
      <c r="J11" s="24">
        <f>F11*H11</f>
        <v>0</v>
      </c>
    </row>
    <row r="12" spans="3:10" x14ac:dyDescent="0.2">
      <c r="C12" s="22">
        <v>2</v>
      </c>
      <c r="D12" s="23"/>
      <c r="E12" s="23"/>
      <c r="F12">
        <f>'EST HRS (Sub-Traffic Data)'!G$76</f>
        <v>0</v>
      </c>
      <c r="G12" s="23"/>
      <c r="H12" s="56">
        <v>10</v>
      </c>
      <c r="I12" s="25"/>
      <c r="J12" s="24">
        <f t="shared" ref="J12:J30" si="0">F12*H12</f>
        <v>0</v>
      </c>
    </row>
    <row r="13" spans="3:10" x14ac:dyDescent="0.2">
      <c r="C13" s="22">
        <v>3</v>
      </c>
      <c r="D13" s="23"/>
      <c r="E13" s="23"/>
      <c r="F13">
        <f>'EST HRS (Sub-Traffic Data)'!H$76</f>
        <v>0</v>
      </c>
      <c r="G13" s="23"/>
      <c r="H13" s="56">
        <v>10</v>
      </c>
      <c r="I13" s="25"/>
      <c r="J13" s="24">
        <f t="shared" si="0"/>
        <v>0</v>
      </c>
    </row>
    <row r="14" spans="3:10" x14ac:dyDescent="0.2">
      <c r="C14" s="22">
        <v>4</v>
      </c>
      <c r="D14" s="23"/>
      <c r="E14" s="23"/>
      <c r="F14">
        <f>'EST HRS (Sub-Traffic Data)'!I$76</f>
        <v>0</v>
      </c>
      <c r="G14" s="23"/>
      <c r="H14" s="56">
        <v>10</v>
      </c>
      <c r="I14" s="25"/>
      <c r="J14" s="24">
        <f t="shared" si="0"/>
        <v>0</v>
      </c>
    </row>
    <row r="15" spans="3:10" x14ac:dyDescent="0.2">
      <c r="C15" s="22">
        <v>5</v>
      </c>
      <c r="D15" s="23"/>
      <c r="E15" s="23"/>
      <c r="F15">
        <f>'EST HRS (Sub-Traffic Data)'!J$76</f>
        <v>0</v>
      </c>
      <c r="G15" s="23"/>
      <c r="H15" s="56">
        <v>10</v>
      </c>
      <c r="I15" s="25"/>
      <c r="J15" s="24">
        <f t="shared" si="0"/>
        <v>0</v>
      </c>
    </row>
    <row r="16" spans="3:10" x14ac:dyDescent="0.2">
      <c r="C16" s="22">
        <v>6</v>
      </c>
      <c r="D16" s="23"/>
      <c r="E16" s="23"/>
      <c r="F16">
        <f>'EST HRS (Sub-Traffic Data)'!K76</f>
        <v>0</v>
      </c>
      <c r="G16" s="23"/>
      <c r="H16" s="56">
        <v>10</v>
      </c>
      <c r="I16" s="25"/>
      <c r="J16" s="24">
        <f t="shared" si="0"/>
        <v>0</v>
      </c>
    </row>
    <row r="17" spans="3:10" x14ac:dyDescent="0.2">
      <c r="C17" s="22">
        <v>7</v>
      </c>
      <c r="D17" s="23"/>
      <c r="E17" s="23"/>
      <c r="F17">
        <f>'EST HRS (Sub-Traffic Data)'!L76</f>
        <v>0</v>
      </c>
      <c r="G17" s="23"/>
      <c r="H17" s="56">
        <v>10</v>
      </c>
      <c r="I17" s="25"/>
      <c r="J17" s="24">
        <f t="shared" si="0"/>
        <v>0</v>
      </c>
    </row>
    <row r="18" spans="3:10" x14ac:dyDescent="0.2">
      <c r="C18" s="22">
        <v>8</v>
      </c>
      <c r="D18" s="23"/>
      <c r="E18" s="23"/>
      <c r="F18">
        <f>'EST HRS (Sub-Traffic Data)'!M76</f>
        <v>0</v>
      </c>
      <c r="G18" s="23"/>
      <c r="H18" s="56">
        <v>10</v>
      </c>
      <c r="I18" s="25"/>
      <c r="J18" s="24">
        <f t="shared" si="0"/>
        <v>0</v>
      </c>
    </row>
    <row r="19" spans="3:10" x14ac:dyDescent="0.2">
      <c r="C19" s="22">
        <v>9</v>
      </c>
      <c r="D19" s="23"/>
      <c r="E19" s="23"/>
      <c r="F19">
        <f>'EST HRS (Sub-Traffic Data)'!N76</f>
        <v>0</v>
      </c>
      <c r="G19" s="23"/>
      <c r="H19" s="56">
        <v>10</v>
      </c>
      <c r="I19" s="25"/>
      <c r="J19" s="24">
        <f t="shared" si="0"/>
        <v>0</v>
      </c>
    </row>
    <row r="20" spans="3:10" x14ac:dyDescent="0.2">
      <c r="C20" s="22">
        <v>10</v>
      </c>
      <c r="D20" s="23"/>
      <c r="E20" s="23"/>
      <c r="F20">
        <f>'EST HRS (Sub-Traffic Data)'!O76</f>
        <v>0</v>
      </c>
      <c r="G20" s="23"/>
      <c r="H20" s="56">
        <v>10</v>
      </c>
      <c r="I20" s="25"/>
      <c r="J20" s="24">
        <f t="shared" si="0"/>
        <v>0</v>
      </c>
    </row>
    <row r="21" spans="3:10" x14ac:dyDescent="0.2">
      <c r="C21" s="22">
        <v>11</v>
      </c>
      <c r="D21" s="23"/>
      <c r="E21" s="23"/>
      <c r="F21">
        <f>'EST HRS (Sub-Traffic Data)'!P76</f>
        <v>0</v>
      </c>
      <c r="G21" s="23"/>
      <c r="H21" s="56">
        <v>10</v>
      </c>
      <c r="I21" s="25"/>
      <c r="J21" s="24">
        <f t="shared" si="0"/>
        <v>0</v>
      </c>
    </row>
    <row r="22" spans="3:10" x14ac:dyDescent="0.2">
      <c r="C22" s="22">
        <v>12</v>
      </c>
      <c r="D22" s="23"/>
      <c r="E22" s="23"/>
      <c r="F22">
        <f>'EST HRS (Sub-Traffic Data)'!Q76</f>
        <v>0</v>
      </c>
      <c r="G22" s="23"/>
      <c r="H22" s="56">
        <v>10</v>
      </c>
      <c r="I22" s="25"/>
      <c r="J22" s="24">
        <f t="shared" si="0"/>
        <v>0</v>
      </c>
    </row>
    <row r="23" spans="3:10" x14ac:dyDescent="0.2">
      <c r="C23" s="22">
        <v>13</v>
      </c>
      <c r="D23" s="23"/>
      <c r="E23" s="23"/>
      <c r="F23">
        <f>'EST HRS (Sub-Traffic Data)'!R76</f>
        <v>0</v>
      </c>
      <c r="G23" s="23"/>
      <c r="H23" s="56">
        <v>10</v>
      </c>
      <c r="I23" s="25"/>
      <c r="J23" s="24">
        <f t="shared" si="0"/>
        <v>0</v>
      </c>
    </row>
    <row r="24" spans="3:10" x14ac:dyDescent="0.2">
      <c r="C24" s="22">
        <v>14</v>
      </c>
      <c r="D24" s="23"/>
      <c r="E24" s="23"/>
      <c r="F24">
        <f>'EST HRS (Sub-Traffic Data)'!S76</f>
        <v>0</v>
      </c>
      <c r="G24" s="23"/>
      <c r="H24" s="56">
        <v>10</v>
      </c>
      <c r="I24" s="25"/>
      <c r="J24" s="24">
        <f t="shared" si="0"/>
        <v>0</v>
      </c>
    </row>
    <row r="25" spans="3:10" x14ac:dyDescent="0.2">
      <c r="C25" s="22">
        <v>15</v>
      </c>
      <c r="D25" s="23"/>
      <c r="E25" s="23"/>
      <c r="F25">
        <f>'EST HRS (Sub-Traffic Data)'!T76</f>
        <v>0</v>
      </c>
      <c r="G25" s="23"/>
      <c r="H25" s="56">
        <v>10</v>
      </c>
      <c r="I25" s="25"/>
      <c r="J25" s="24">
        <f t="shared" si="0"/>
        <v>0</v>
      </c>
    </row>
    <row r="26" spans="3:10" x14ac:dyDescent="0.2">
      <c r="C26" s="22">
        <v>16</v>
      </c>
      <c r="D26" s="23"/>
      <c r="E26" s="23"/>
      <c r="F26">
        <f>'EST HRS (Sub-Traffic Data)'!U76</f>
        <v>0</v>
      </c>
      <c r="G26" s="23"/>
      <c r="H26" s="56">
        <v>10</v>
      </c>
      <c r="I26" s="25"/>
      <c r="J26" s="24">
        <f t="shared" si="0"/>
        <v>0</v>
      </c>
    </row>
    <row r="27" spans="3:10" x14ac:dyDescent="0.2">
      <c r="C27" s="22">
        <v>17</v>
      </c>
      <c r="D27" s="23"/>
      <c r="E27" s="23"/>
      <c r="F27">
        <f>'EST HRS (Sub-Traffic Data)'!V76</f>
        <v>0</v>
      </c>
      <c r="G27" s="23"/>
      <c r="H27" s="56">
        <v>10</v>
      </c>
      <c r="I27" s="25"/>
      <c r="J27" s="24">
        <f t="shared" si="0"/>
        <v>0</v>
      </c>
    </row>
    <row r="28" spans="3:10" x14ac:dyDescent="0.2">
      <c r="C28" s="22">
        <v>18</v>
      </c>
      <c r="D28" s="23"/>
      <c r="E28" s="23"/>
      <c r="F28">
        <f>'EST HRS (Sub-Traffic Data)'!W76</f>
        <v>0</v>
      </c>
      <c r="G28" s="23"/>
      <c r="H28" s="56">
        <v>10</v>
      </c>
      <c r="I28" s="25"/>
      <c r="J28" s="24">
        <f t="shared" si="0"/>
        <v>0</v>
      </c>
    </row>
    <row r="29" spans="3:10" x14ac:dyDescent="0.2">
      <c r="C29" s="22">
        <v>19</v>
      </c>
      <c r="D29" s="23"/>
      <c r="E29" s="23"/>
      <c r="F29">
        <f>'EST HRS (Sub-Traffic Data)'!X76</f>
        <v>0</v>
      </c>
      <c r="G29" s="23"/>
      <c r="H29" s="56">
        <v>10</v>
      </c>
      <c r="I29" s="25"/>
      <c r="J29" s="24">
        <f t="shared" si="0"/>
        <v>0</v>
      </c>
    </row>
    <row r="30" spans="3:10" x14ac:dyDescent="0.2">
      <c r="C30" s="22">
        <v>20</v>
      </c>
      <c r="D30" s="23"/>
      <c r="E30" s="23"/>
      <c r="F30">
        <f>'EST HRS (Sub-Traffic Data)'!Y76</f>
        <v>0</v>
      </c>
      <c r="G30" s="23"/>
      <c r="H30" s="56">
        <v>10</v>
      </c>
      <c r="I30" s="25"/>
      <c r="J30" s="24">
        <f t="shared" si="0"/>
        <v>0</v>
      </c>
    </row>
    <row r="31" spans="3:10" x14ac:dyDescent="0.2">
      <c r="C31" s="22"/>
      <c r="D31" s="23"/>
      <c r="E31" s="23"/>
      <c r="F31" s="22"/>
      <c r="G31" s="23"/>
      <c r="H31" s="24"/>
      <c r="I31" s="25"/>
      <c r="J31" s="28"/>
    </row>
    <row r="32" spans="3:10" ht="15" x14ac:dyDescent="0.25">
      <c r="C32" s="15"/>
      <c r="D32" s="26"/>
      <c r="E32" s="29" t="s">
        <v>5</v>
      </c>
      <c r="F32" s="30">
        <f>SUM(F11:F30)</f>
        <v>0</v>
      </c>
      <c r="G32" s="26"/>
      <c r="H32" s="26"/>
      <c r="I32" s="29" t="s">
        <v>15</v>
      </c>
      <c r="J32" s="32">
        <f>SUM(J11:J31)</f>
        <v>0</v>
      </c>
    </row>
    <row r="33" spans="1:10" ht="15" x14ac:dyDescent="0.25">
      <c r="C33" s="14"/>
      <c r="D33" s="26"/>
      <c r="E33" s="31"/>
      <c r="F33" s="27"/>
      <c r="G33" s="26"/>
      <c r="H33" s="26"/>
      <c r="I33" s="29"/>
      <c r="J33" s="69"/>
    </row>
    <row r="34" spans="1:10" ht="15" x14ac:dyDescent="0.25">
      <c r="C34" s="14"/>
      <c r="D34" s="26"/>
      <c r="E34" s="26"/>
      <c r="F34" s="26"/>
      <c r="G34" s="26"/>
      <c r="H34" s="26"/>
    </row>
    <row r="35" spans="1:10" ht="15" x14ac:dyDescent="0.25">
      <c r="C35" s="14"/>
      <c r="D35" s="23"/>
      <c r="E35" s="23"/>
      <c r="F35" s="23"/>
      <c r="G35" s="23"/>
      <c r="H35" s="23"/>
      <c r="I35" s="23"/>
      <c r="J35" s="33"/>
    </row>
    <row r="36" spans="1:10" ht="15" x14ac:dyDescent="0.25">
      <c r="C36" s="17" t="s">
        <v>16</v>
      </c>
      <c r="D36" s="34"/>
      <c r="E36" s="34"/>
      <c r="F36" s="34"/>
      <c r="G36" s="34"/>
      <c r="H36" s="34"/>
      <c r="I36" s="34"/>
      <c r="J36" s="35"/>
    </row>
    <row r="37" spans="1:10" x14ac:dyDescent="0.2">
      <c r="C37" s="23" t="s">
        <v>17</v>
      </c>
      <c r="D37" s="54">
        <v>1</v>
      </c>
      <c r="E37" s="23" t="s">
        <v>18</v>
      </c>
      <c r="F37" s="23"/>
      <c r="G37" s="23"/>
      <c r="H37" s="23"/>
      <c r="I37" s="23"/>
      <c r="J37" s="24">
        <f>+J32*D37</f>
        <v>0</v>
      </c>
    </row>
    <row r="38" spans="1:10" x14ac:dyDescent="0.2">
      <c r="C38" s="26" t="s">
        <v>19</v>
      </c>
      <c r="D38" s="55">
        <v>0.1</v>
      </c>
      <c r="E38" s="26" t="s">
        <v>20</v>
      </c>
      <c r="F38" s="26"/>
      <c r="G38" s="26"/>
      <c r="H38" s="26"/>
      <c r="I38" s="26"/>
      <c r="J38" s="24">
        <f>+J32*D38</f>
        <v>0</v>
      </c>
    </row>
    <row r="39" spans="1:10" x14ac:dyDescent="0.2">
      <c r="C39" s="34"/>
      <c r="D39" s="34"/>
      <c r="E39" s="34"/>
      <c r="F39" s="34"/>
      <c r="G39" s="34"/>
      <c r="H39" s="34"/>
      <c r="I39" s="34"/>
      <c r="J39" s="36"/>
    </row>
    <row r="40" spans="1:10" ht="15" x14ac:dyDescent="0.25">
      <c r="C40" s="14" t="s">
        <v>21</v>
      </c>
      <c r="D40" s="14"/>
      <c r="E40" s="14"/>
      <c r="F40" s="14"/>
      <c r="G40" s="14"/>
      <c r="H40" s="14"/>
      <c r="I40" s="14"/>
      <c r="J40" s="32">
        <f>SUM(J32:J38)</f>
        <v>0</v>
      </c>
    </row>
    <row r="41" spans="1:10" x14ac:dyDescent="0.2">
      <c r="C41" s="23"/>
      <c r="D41" s="23"/>
      <c r="E41" s="23"/>
      <c r="F41" s="23"/>
      <c r="G41" s="23"/>
      <c r="H41" s="23"/>
      <c r="I41" s="23"/>
      <c r="J41" s="37"/>
    </row>
    <row r="42" spans="1:10" ht="15" x14ac:dyDescent="0.25">
      <c r="C42" s="17" t="s">
        <v>22</v>
      </c>
      <c r="D42" s="34"/>
      <c r="E42" s="34"/>
      <c r="F42" s="34"/>
      <c r="G42" s="34"/>
      <c r="H42" s="34"/>
      <c r="I42" s="34"/>
      <c r="J42" s="21" t="s">
        <v>14</v>
      </c>
    </row>
    <row r="43" spans="1:10" x14ac:dyDescent="0.2">
      <c r="A43" s="113"/>
      <c r="B43" s="113"/>
      <c r="C43" s="68" t="s">
        <v>85</v>
      </c>
      <c r="D43" s="39"/>
      <c r="E43" s="114">
        <v>0</v>
      </c>
      <c r="F43" s="72">
        <v>0.54</v>
      </c>
      <c r="G43" s="41"/>
      <c r="H43" s="38"/>
      <c r="I43" s="38"/>
      <c r="J43" s="24">
        <f>E43*F43</f>
        <v>0</v>
      </c>
    </row>
    <row r="44" spans="1:10" x14ac:dyDescent="0.2">
      <c r="C44" s="38"/>
      <c r="D44" s="39"/>
      <c r="E44" s="71" t="s">
        <v>86</v>
      </c>
      <c r="F44" s="73" t="s">
        <v>87</v>
      </c>
      <c r="G44" s="41"/>
      <c r="H44" s="38"/>
      <c r="I44" s="38"/>
      <c r="J44" s="24"/>
    </row>
    <row r="45" spans="1:10" x14ac:dyDescent="0.2">
      <c r="C45" s="38"/>
      <c r="D45" s="39"/>
      <c r="E45" s="38"/>
      <c r="F45" s="40"/>
      <c r="G45" s="41"/>
      <c r="H45" s="38"/>
      <c r="I45" s="38"/>
      <c r="J45" s="24"/>
    </row>
    <row r="46" spans="1:10" x14ac:dyDescent="0.2">
      <c r="C46" s="38" t="s">
        <v>23</v>
      </c>
      <c r="D46" s="39"/>
      <c r="E46" s="70">
        <v>0</v>
      </c>
      <c r="F46" s="72">
        <v>0.1</v>
      </c>
      <c r="G46" s="41"/>
      <c r="H46" s="38"/>
      <c r="I46" s="38"/>
      <c r="J46" s="24">
        <f>E46*F46</f>
        <v>0</v>
      </c>
    </row>
    <row r="47" spans="1:10" x14ac:dyDescent="0.2">
      <c r="C47" s="38"/>
      <c r="D47" s="39"/>
      <c r="E47" s="74" t="s">
        <v>88</v>
      </c>
      <c r="F47" s="73" t="s">
        <v>89</v>
      </c>
      <c r="G47" s="41"/>
      <c r="H47" s="38"/>
      <c r="I47" s="38"/>
      <c r="J47" s="24"/>
    </row>
    <row r="48" spans="1:10" x14ac:dyDescent="0.2">
      <c r="C48" s="38"/>
      <c r="D48" s="39"/>
      <c r="E48" s="68"/>
      <c r="F48" s="40"/>
      <c r="G48" s="41"/>
      <c r="H48" s="38"/>
      <c r="I48" s="38"/>
      <c r="J48" s="24"/>
    </row>
    <row r="49" spans="3:10" x14ac:dyDescent="0.2">
      <c r="C49" s="38" t="s">
        <v>24</v>
      </c>
      <c r="D49" s="39"/>
      <c r="E49" s="38" t="s">
        <v>25</v>
      </c>
      <c r="F49" s="40"/>
      <c r="G49" s="41"/>
      <c r="H49" s="38"/>
      <c r="I49" s="38"/>
      <c r="J49" s="56">
        <v>0</v>
      </c>
    </row>
    <row r="50" spans="3:10" x14ac:dyDescent="0.2">
      <c r="C50" s="38"/>
      <c r="D50" s="39"/>
      <c r="E50" s="38"/>
      <c r="F50" s="40"/>
      <c r="G50" s="41"/>
      <c r="H50" s="38"/>
      <c r="I50" s="38"/>
      <c r="J50" s="24"/>
    </row>
    <row r="51" spans="3:10" x14ac:dyDescent="0.2">
      <c r="C51" s="38" t="s">
        <v>99</v>
      </c>
      <c r="D51" s="39"/>
      <c r="E51" s="70">
        <v>0</v>
      </c>
      <c r="F51" s="79">
        <v>10</v>
      </c>
      <c r="G51" s="41"/>
      <c r="H51" s="38"/>
      <c r="I51" s="38"/>
      <c r="J51" s="24">
        <f>E51*F51</f>
        <v>0</v>
      </c>
    </row>
    <row r="52" spans="3:10" x14ac:dyDescent="0.2">
      <c r="C52" s="42"/>
      <c r="D52" s="75"/>
      <c r="E52" s="71" t="s">
        <v>96</v>
      </c>
      <c r="F52" s="80" t="s">
        <v>97</v>
      </c>
      <c r="G52" s="76"/>
      <c r="H52" s="42"/>
      <c r="I52" s="42"/>
      <c r="J52" s="28"/>
    </row>
    <row r="53" spans="3:10" ht="15" x14ac:dyDescent="0.25">
      <c r="C53" s="22"/>
      <c r="D53" s="23"/>
      <c r="E53" s="23"/>
      <c r="F53" s="11"/>
      <c r="G53" s="23"/>
      <c r="H53" s="24"/>
      <c r="I53" s="31" t="s">
        <v>26</v>
      </c>
      <c r="J53" s="32">
        <f>SUM(J43:J52)</f>
        <v>0</v>
      </c>
    </row>
    <row r="54" spans="3:10" ht="15" x14ac:dyDescent="0.25">
      <c r="C54" s="22"/>
      <c r="D54" s="23"/>
      <c r="E54" s="23"/>
      <c r="F54" s="22"/>
      <c r="G54" s="23"/>
      <c r="H54" s="24"/>
      <c r="I54" s="31"/>
      <c r="J54" s="49"/>
    </row>
    <row r="55" spans="3:10" ht="15.75" x14ac:dyDescent="0.25">
      <c r="C55" s="23"/>
      <c r="D55" s="23"/>
      <c r="E55" s="23"/>
      <c r="F55" s="23"/>
      <c r="G55" s="23"/>
      <c r="H55" s="53" t="s">
        <v>30</v>
      </c>
      <c r="I55" s="14"/>
      <c r="J55" s="32">
        <f>J53+J40</f>
        <v>0</v>
      </c>
    </row>
    <row r="56" spans="3:10" ht="15" thickBot="1" x14ac:dyDescent="0.25">
      <c r="C56" s="23"/>
      <c r="D56" s="23"/>
      <c r="E56" s="23"/>
      <c r="F56" s="23"/>
      <c r="G56" s="23"/>
      <c r="H56" s="23"/>
      <c r="I56" s="23"/>
      <c r="J56" s="50"/>
    </row>
    <row r="57" spans="3:10" ht="18.75" thickBot="1" x14ac:dyDescent="0.3">
      <c r="C57" s="44" t="str">
        <f>+C5&amp;" Total Cost:"</f>
        <v>SUBCONSULTANT  Total Cost:</v>
      </c>
      <c r="D57" s="11"/>
      <c r="E57" s="11"/>
      <c r="F57" s="11"/>
      <c r="G57" s="11"/>
      <c r="H57" s="44" t="s">
        <v>31</v>
      </c>
      <c r="I57" s="11"/>
      <c r="J57" s="45">
        <f>ROUND(J55,0)</f>
        <v>0</v>
      </c>
    </row>
    <row r="58" spans="3:10" x14ac:dyDescent="0.2">
      <c r="C58" s="11"/>
      <c r="D58" s="11"/>
      <c r="E58" s="11"/>
      <c r="F58" s="11"/>
      <c r="G58" s="11"/>
      <c r="H58" s="11"/>
      <c r="I58" s="11"/>
      <c r="J58" s="12"/>
    </row>
    <row r="59" spans="3:10" x14ac:dyDescent="0.2">
      <c r="C59" s="11"/>
      <c r="D59" s="11"/>
      <c r="E59" s="11"/>
      <c r="F59" s="11"/>
      <c r="G59" s="11"/>
      <c r="H59" s="11"/>
      <c r="I59" s="11"/>
      <c r="J59" s="12"/>
    </row>
  </sheetData>
  <pageMargins left="0.7" right="0.7" top="0.75" bottom="0.75" header="0.3" footer="0.3"/>
  <pageSetup scale="87" orientation="portrait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2"/>
  <sheetViews>
    <sheetView zoomScale="75" zoomScaleNormal="75" workbookViewId="0">
      <selection activeCell="E4" sqref="E4"/>
    </sheetView>
  </sheetViews>
  <sheetFormatPr defaultRowHeight="14.25" outlineLevelRow="1" x14ac:dyDescent="0.2"/>
  <cols>
    <col min="2" max="2" width="4.125" customWidth="1"/>
    <col min="3" max="3" width="6" customWidth="1"/>
    <col min="4" max="4" width="6.125" customWidth="1"/>
    <col min="5" max="5" width="44.25" customWidth="1"/>
    <col min="6" max="25" width="11.625" customWidth="1"/>
    <col min="27" max="27" width="11.25" style="117" bestFit="1" customWidth="1"/>
    <col min="28" max="35" width="8.75" style="113"/>
  </cols>
  <sheetData>
    <row r="1" spans="1:28" x14ac:dyDescent="0.2"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8" x14ac:dyDescent="0.2"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8" x14ac:dyDescent="0.2"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5" spans="1:28" ht="35.450000000000003" customHeight="1" x14ac:dyDescent="0.25">
      <c r="A5" s="227" t="s">
        <v>317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</row>
    <row r="6" spans="1:28" ht="18" x14ac:dyDescent="0.25">
      <c r="A6" s="51" t="s">
        <v>321</v>
      </c>
      <c r="E6" t="s">
        <v>366</v>
      </c>
      <c r="O6" s="122"/>
    </row>
    <row r="7" spans="1:28" ht="18.75" thickBot="1" x14ac:dyDescent="0.3">
      <c r="A7" s="1"/>
      <c r="B7" s="2"/>
      <c r="C7" s="2"/>
      <c r="D7" s="2"/>
      <c r="E7" s="2"/>
      <c r="F7" s="123">
        <f>'EST COST (Prime-)'!$P10</f>
        <v>287.368785</v>
      </c>
      <c r="G7" s="123">
        <f>'EST COST (Prime-)'!$P11</f>
        <v>194.68383299999999</v>
      </c>
      <c r="H7" s="123">
        <f>'EST COST (Prime-)'!$P12</f>
        <v>188.09593199999998</v>
      </c>
      <c r="I7" s="123">
        <f>'EST COST (Prime-)'!$P13</f>
        <v>202.48330200000001</v>
      </c>
      <c r="J7" s="123">
        <f>'EST COST (Prime-)'!$P14</f>
        <v>145.615329</v>
      </c>
      <c r="K7" s="123">
        <f>'EST COST (Prime-)'!$P15</f>
        <v>145.615329</v>
      </c>
      <c r="L7" s="123">
        <f>'EST COST (Prime-)'!$P16</f>
        <v>175.95501099999998</v>
      </c>
      <c r="M7" s="123">
        <f>'EST COST (Prime-)'!$P17</f>
        <v>116.133841</v>
      </c>
      <c r="N7" s="123">
        <f>'EST COST (Prime-)'!$P18</f>
        <v>137.00814800000001</v>
      </c>
      <c r="O7" s="123">
        <f>'EST COST (Prime-)'!$P19</f>
        <v>119.59185800000002</v>
      </c>
      <c r="P7" s="123">
        <f>'EST COST (Prime-)'!$P20</f>
        <v>135.77133899999998</v>
      </c>
      <c r="Q7" s="123">
        <f>'EST COST (Prime-)'!$P21</f>
        <v>119.74330399999999</v>
      </c>
      <c r="R7" s="123">
        <f>'EST COST (Prime-)'!$P22</f>
        <v>47.957900000000002</v>
      </c>
      <c r="S7" s="123">
        <f>'EST COST (Prime-)'!$P23</f>
        <v>259.70464900000002</v>
      </c>
      <c r="T7" s="123">
        <f>'EST COST (Prime-)'!$P24</f>
        <v>162.451076</v>
      </c>
      <c r="U7" s="123">
        <f>'EST COST (Prime-)'!$P25</f>
        <v>105.96171799999999</v>
      </c>
      <c r="V7" s="123">
        <f>'EST COST (Prime-)'!$P26</f>
        <v>262.35495400000002</v>
      </c>
      <c r="W7" s="123">
        <f>'EST COST (Prime-)'!$P27</f>
        <v>140.36520100000001</v>
      </c>
      <c r="X7" s="123">
        <f>'EST COST (Prime-)'!$P28</f>
        <v>101.064964</v>
      </c>
      <c r="Y7" s="123">
        <f>'EST COST (Prime-)'!$P29</f>
        <v>84.935964999999996</v>
      </c>
      <c r="Z7" s="2"/>
      <c r="AA7" s="47"/>
    </row>
    <row r="8" spans="1:28" ht="39" thickBot="1" x14ac:dyDescent="0.25">
      <c r="A8" s="4" t="s">
        <v>2</v>
      </c>
      <c r="B8" s="4"/>
      <c r="C8" s="5"/>
      <c r="D8" s="6" t="s">
        <v>3</v>
      </c>
      <c r="E8" s="5" t="s">
        <v>4</v>
      </c>
      <c r="F8" s="150" t="s">
        <v>82</v>
      </c>
      <c r="G8" s="151" t="s">
        <v>83</v>
      </c>
      <c r="H8" s="151" t="s">
        <v>83</v>
      </c>
      <c r="I8" s="151" t="s">
        <v>122</v>
      </c>
      <c r="J8" s="151" t="s">
        <v>123</v>
      </c>
      <c r="K8" s="151" t="s">
        <v>124</v>
      </c>
      <c r="L8" s="151" t="s">
        <v>125</v>
      </c>
      <c r="M8" s="151" t="s">
        <v>126</v>
      </c>
      <c r="N8" s="151" t="s">
        <v>127</v>
      </c>
      <c r="O8" s="151" t="s">
        <v>126</v>
      </c>
      <c r="P8" s="151" t="s">
        <v>128</v>
      </c>
      <c r="Q8" s="151" t="s">
        <v>129</v>
      </c>
      <c r="R8" s="151" t="s">
        <v>84</v>
      </c>
      <c r="S8" s="151" t="s">
        <v>130</v>
      </c>
      <c r="T8" s="151" t="s">
        <v>131</v>
      </c>
      <c r="U8" s="151" t="s">
        <v>132</v>
      </c>
      <c r="V8" s="151" t="s">
        <v>133</v>
      </c>
      <c r="W8" s="151" t="s">
        <v>134</v>
      </c>
      <c r="X8" s="151" t="s">
        <v>292</v>
      </c>
      <c r="Y8" s="151" t="s">
        <v>293</v>
      </c>
      <c r="Z8" s="7" t="s">
        <v>5</v>
      </c>
      <c r="AA8" s="118" t="s">
        <v>289</v>
      </c>
    </row>
    <row r="9" spans="1:28" x14ac:dyDescent="0.2">
      <c r="A9" s="81"/>
      <c r="B9" s="82"/>
      <c r="C9" s="82"/>
      <c r="D9" s="82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124"/>
    </row>
    <row r="10" spans="1:28" x14ac:dyDescent="0.2">
      <c r="A10" s="84" t="s">
        <v>141</v>
      </c>
      <c r="B10" s="85" t="s">
        <v>6</v>
      </c>
      <c r="C10" s="86"/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8">
        <f>SUM(Z11:Z23)</f>
        <v>1432</v>
      </c>
      <c r="AA10" s="119">
        <f>SUM(AA11:AA23)</f>
        <v>253237</v>
      </c>
    </row>
    <row r="11" spans="1:28" x14ac:dyDescent="0.2">
      <c r="A11" s="89"/>
      <c r="B11" s="90">
        <v>1.1000000000000001</v>
      </c>
      <c r="C11" s="90" t="s">
        <v>6</v>
      </c>
      <c r="D11" s="90"/>
      <c r="E11" s="90"/>
      <c r="F11" s="92">
        <v>32</v>
      </c>
      <c r="G11" s="92">
        <v>64</v>
      </c>
      <c r="H11" s="92"/>
      <c r="I11" s="92">
        <v>20</v>
      </c>
      <c r="J11" s="92">
        <v>80</v>
      </c>
      <c r="K11" s="92"/>
      <c r="L11" s="92">
        <v>20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>
        <v>36</v>
      </c>
      <c r="Z11" s="92">
        <f>SUM(F11:Y11)</f>
        <v>252</v>
      </c>
      <c r="AA11" s="120">
        <f>ROUND(SUMPRODUCT($F$7:$Y$7,F11:Y11),0)</f>
        <v>43931</v>
      </c>
      <c r="AB11" s="163"/>
    </row>
    <row r="12" spans="1:28" x14ac:dyDescent="0.2">
      <c r="A12" s="89"/>
      <c r="B12" s="90"/>
      <c r="C12" s="93"/>
      <c r="D12" s="93"/>
      <c r="E12" s="90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142">
        <f t="shared" ref="Z12:Z15" si="0">SUM(F12:Y12)</f>
        <v>0</v>
      </c>
      <c r="AA12" s="120">
        <f t="shared" ref="AA12:AA23" si="1">ROUND(SUMPRODUCT($F$7:$Y$7,F12:Y12),0)</f>
        <v>0</v>
      </c>
      <c r="AB12" s="163"/>
    </row>
    <row r="13" spans="1:28" x14ac:dyDescent="0.2">
      <c r="A13" s="94"/>
      <c r="B13" s="90"/>
      <c r="C13" s="90"/>
      <c r="D13" s="90"/>
      <c r="E13" s="90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142">
        <f t="shared" si="0"/>
        <v>0</v>
      </c>
      <c r="AA13" s="120">
        <f t="shared" si="1"/>
        <v>0</v>
      </c>
      <c r="AB13" s="163"/>
    </row>
    <row r="14" spans="1:28" x14ac:dyDescent="0.2">
      <c r="A14" s="94"/>
      <c r="B14" s="90">
        <v>1.2</v>
      </c>
      <c r="C14" s="90" t="s">
        <v>311</v>
      </c>
      <c r="D14" s="90"/>
      <c r="E14" s="90"/>
      <c r="F14" s="92"/>
      <c r="G14" s="92">
        <v>4</v>
      </c>
      <c r="H14" s="92">
        <v>60</v>
      </c>
      <c r="I14" s="92"/>
      <c r="J14" s="92"/>
      <c r="K14" s="92">
        <v>2</v>
      </c>
      <c r="L14" s="92">
        <v>8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>
        <v>12</v>
      </c>
      <c r="Z14" s="142">
        <f t="shared" si="0"/>
        <v>86</v>
      </c>
      <c r="AA14" s="120">
        <f t="shared" si="1"/>
        <v>14783</v>
      </c>
    </row>
    <row r="15" spans="1:28" x14ac:dyDescent="0.2">
      <c r="A15" s="94"/>
      <c r="B15" s="90">
        <v>1.3</v>
      </c>
      <c r="C15" s="90" t="s">
        <v>37</v>
      </c>
      <c r="D15" s="90"/>
      <c r="E15" s="90"/>
      <c r="F15" s="92"/>
      <c r="G15" s="92">
        <v>6</v>
      </c>
      <c r="H15" s="92"/>
      <c r="I15" s="92"/>
      <c r="J15" s="92"/>
      <c r="K15" s="92">
        <v>24</v>
      </c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142">
        <f t="shared" si="0"/>
        <v>30</v>
      </c>
      <c r="AA15" s="120">
        <f t="shared" si="1"/>
        <v>4663</v>
      </c>
    </row>
    <row r="16" spans="1:28" x14ac:dyDescent="0.2">
      <c r="A16" s="94"/>
      <c r="B16" s="90">
        <v>1.4</v>
      </c>
      <c r="C16" s="90" t="s">
        <v>38</v>
      </c>
      <c r="D16" s="90"/>
      <c r="E16" s="90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120">
        <f t="shared" si="1"/>
        <v>0</v>
      </c>
    </row>
    <row r="17" spans="1:27" x14ac:dyDescent="0.2">
      <c r="A17" s="94"/>
      <c r="B17" s="90"/>
      <c r="C17" s="95" t="s">
        <v>312</v>
      </c>
      <c r="D17" s="90"/>
      <c r="E17" s="90" t="s">
        <v>39</v>
      </c>
      <c r="F17" s="92"/>
      <c r="G17" s="92">
        <v>28</v>
      </c>
      <c r="H17" s="92"/>
      <c r="I17" s="92">
        <v>18</v>
      </c>
      <c r="J17" s="92"/>
      <c r="K17" s="92"/>
      <c r="L17" s="92">
        <v>18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142">
        <f t="shared" ref="Z17:Z23" si="2">SUM(F17:Y17)</f>
        <v>64</v>
      </c>
      <c r="AA17" s="120">
        <f t="shared" si="1"/>
        <v>12263</v>
      </c>
    </row>
    <row r="18" spans="1:27" x14ac:dyDescent="0.2">
      <c r="A18" s="94"/>
      <c r="B18" s="90"/>
      <c r="C18" s="95" t="s">
        <v>313</v>
      </c>
      <c r="D18" s="90"/>
      <c r="E18" s="90" t="s">
        <v>40</v>
      </c>
      <c r="F18" s="92"/>
      <c r="G18" s="92">
        <v>12</v>
      </c>
      <c r="H18" s="92"/>
      <c r="I18" s="92">
        <v>9</v>
      </c>
      <c r="J18" s="92"/>
      <c r="K18" s="92"/>
      <c r="L18" s="92">
        <v>9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142">
        <f t="shared" si="2"/>
        <v>30</v>
      </c>
      <c r="AA18" s="120">
        <f t="shared" si="1"/>
        <v>5742</v>
      </c>
    </row>
    <row r="19" spans="1:27" x14ac:dyDescent="0.2">
      <c r="A19" s="94"/>
      <c r="B19" s="90">
        <v>1.5</v>
      </c>
      <c r="C19" s="90" t="s">
        <v>43</v>
      </c>
      <c r="D19" s="90"/>
      <c r="E19" s="90"/>
      <c r="F19" s="92"/>
      <c r="G19" s="92">
        <v>4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42">
        <f t="shared" si="2"/>
        <v>4</v>
      </c>
      <c r="AA19" s="120">
        <f t="shared" si="1"/>
        <v>779</v>
      </c>
    </row>
    <row r="20" spans="1:27" x14ac:dyDescent="0.2">
      <c r="A20" s="94"/>
      <c r="B20" s="90">
        <v>1.6</v>
      </c>
      <c r="C20" s="90" t="s">
        <v>41</v>
      </c>
      <c r="D20" s="90"/>
      <c r="E20" s="90"/>
      <c r="F20" s="92"/>
      <c r="G20" s="92">
        <v>36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>
        <v>192</v>
      </c>
      <c r="X20" s="92"/>
      <c r="Y20" s="92">
        <v>12</v>
      </c>
      <c r="Z20" s="142">
        <f t="shared" si="2"/>
        <v>240</v>
      </c>
      <c r="AA20" s="120">
        <f t="shared" si="1"/>
        <v>34978</v>
      </c>
    </row>
    <row r="21" spans="1:27" x14ac:dyDescent="0.2">
      <c r="A21" s="94"/>
      <c r="B21" s="96">
        <v>1.7</v>
      </c>
      <c r="C21" s="90" t="s">
        <v>42</v>
      </c>
      <c r="D21" s="90"/>
      <c r="E21" s="90"/>
      <c r="F21" s="92"/>
      <c r="G21" s="92">
        <v>24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>
        <v>56</v>
      </c>
      <c r="Y21" s="92"/>
      <c r="Z21" s="142">
        <f t="shared" si="2"/>
        <v>80</v>
      </c>
      <c r="AA21" s="120">
        <f t="shared" si="1"/>
        <v>10332</v>
      </c>
    </row>
    <row r="22" spans="1:27" x14ac:dyDescent="0.2">
      <c r="A22" s="94"/>
      <c r="B22" s="96">
        <v>1.8</v>
      </c>
      <c r="C22" s="90" t="s">
        <v>44</v>
      </c>
      <c r="D22" s="90"/>
      <c r="E22" s="90"/>
      <c r="F22" s="92"/>
      <c r="G22" s="92">
        <f>480+166</f>
        <v>646</v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142">
        <f t="shared" si="2"/>
        <v>646</v>
      </c>
      <c r="AA22" s="120">
        <f t="shared" si="1"/>
        <v>125766</v>
      </c>
    </row>
    <row r="23" spans="1:27" x14ac:dyDescent="0.2">
      <c r="A23" s="94"/>
      <c r="B23" s="93"/>
      <c r="C23" s="90"/>
      <c r="D23" s="90"/>
      <c r="E23" s="90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142">
        <f t="shared" si="2"/>
        <v>0</v>
      </c>
      <c r="AA23" s="120">
        <f t="shared" si="1"/>
        <v>0</v>
      </c>
    </row>
    <row r="24" spans="1:27" x14ac:dyDescent="0.2">
      <c r="A24" s="84" t="s">
        <v>142</v>
      </c>
      <c r="B24" s="85" t="s">
        <v>45</v>
      </c>
      <c r="C24" s="86"/>
      <c r="D24" s="86"/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>
        <f>SUM(Z25:Z34)</f>
        <v>271</v>
      </c>
      <c r="AA24" s="119">
        <f>SUM(AA25:AA34)</f>
        <v>54419</v>
      </c>
    </row>
    <row r="25" spans="1:27" x14ac:dyDescent="0.2">
      <c r="A25" s="89"/>
      <c r="B25" s="90">
        <v>2.1</v>
      </c>
      <c r="C25" s="90" t="s">
        <v>46</v>
      </c>
      <c r="D25" s="90"/>
      <c r="E25" s="90"/>
      <c r="F25" s="92"/>
      <c r="G25" s="92">
        <v>4</v>
      </c>
      <c r="H25" s="92"/>
      <c r="I25" s="92"/>
      <c r="J25" s="92"/>
      <c r="K25" s="92">
        <v>4</v>
      </c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142">
        <f t="shared" ref="Z25:Z34" si="3">SUM(F25:Y25)</f>
        <v>8</v>
      </c>
      <c r="AA25" s="120">
        <f>ROUND(SUMPRODUCT($F$7:$Y$7,F25:Y25),0)</f>
        <v>1361</v>
      </c>
    </row>
    <row r="26" spans="1:27" x14ac:dyDescent="0.2">
      <c r="A26" s="89"/>
      <c r="B26" s="90">
        <v>2.2000000000000002</v>
      </c>
      <c r="C26" s="93" t="s">
        <v>90</v>
      </c>
      <c r="D26" s="93"/>
      <c r="E26" s="90"/>
      <c r="F26" s="92"/>
      <c r="G26" s="92">
        <v>40</v>
      </c>
      <c r="H26" s="92"/>
      <c r="I26" s="92">
        <v>20</v>
      </c>
      <c r="J26" s="92"/>
      <c r="K26" s="92"/>
      <c r="L26" s="92">
        <v>20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142">
        <f t="shared" si="3"/>
        <v>80</v>
      </c>
      <c r="AA26" s="120">
        <f t="shared" ref="AA26:AA34" si="4">ROUND(SUMPRODUCT($F$7:$Y$7,F26:Y26),0)</f>
        <v>15356</v>
      </c>
    </row>
    <row r="27" spans="1:27" x14ac:dyDescent="0.2">
      <c r="A27" s="94"/>
      <c r="B27" s="90"/>
      <c r="C27" s="90"/>
      <c r="D27" s="90"/>
      <c r="E27" s="90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142">
        <f t="shared" si="3"/>
        <v>0</v>
      </c>
      <c r="AA27" s="120">
        <f t="shared" si="4"/>
        <v>0</v>
      </c>
    </row>
    <row r="28" spans="1:27" x14ac:dyDescent="0.2">
      <c r="A28" s="94"/>
      <c r="B28" s="90">
        <v>2.2999999999999998</v>
      </c>
      <c r="C28" s="90" t="s">
        <v>48</v>
      </c>
      <c r="D28" s="90"/>
      <c r="E28" s="90"/>
      <c r="F28" s="92"/>
      <c r="G28" s="92">
        <f>20+4+2</f>
        <v>26</v>
      </c>
      <c r="H28" s="92"/>
      <c r="I28" s="92">
        <v>10</v>
      </c>
      <c r="J28" s="92"/>
      <c r="K28" s="92"/>
      <c r="L28" s="92">
        <v>10</v>
      </c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142">
        <f t="shared" si="3"/>
        <v>46</v>
      </c>
      <c r="AA28" s="120">
        <f t="shared" si="4"/>
        <v>8846</v>
      </c>
    </row>
    <row r="29" spans="1:27" x14ac:dyDescent="0.2">
      <c r="A29" s="94"/>
      <c r="B29" s="90"/>
      <c r="C29" s="90"/>
      <c r="D29" s="90"/>
      <c r="E29" s="90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142">
        <f t="shared" si="3"/>
        <v>0</v>
      </c>
      <c r="AA29" s="120">
        <f t="shared" si="4"/>
        <v>0</v>
      </c>
    </row>
    <row r="30" spans="1:27" x14ac:dyDescent="0.2">
      <c r="A30" s="94"/>
      <c r="B30" s="90">
        <v>2.4</v>
      </c>
      <c r="C30" s="90" t="s">
        <v>50</v>
      </c>
      <c r="D30" s="90"/>
      <c r="E30" s="90"/>
      <c r="F30" s="92"/>
      <c r="G30" s="92">
        <v>0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142">
        <f t="shared" si="3"/>
        <v>0</v>
      </c>
      <c r="AA30" s="120">
        <f t="shared" si="4"/>
        <v>0</v>
      </c>
    </row>
    <row r="31" spans="1:27" x14ac:dyDescent="0.2">
      <c r="A31" s="94"/>
      <c r="B31" s="90"/>
      <c r="C31" s="90"/>
      <c r="D31" s="90"/>
      <c r="E31" s="90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142">
        <f t="shared" si="3"/>
        <v>0</v>
      </c>
      <c r="AA31" s="120">
        <f t="shared" si="4"/>
        <v>0</v>
      </c>
    </row>
    <row r="32" spans="1:27" x14ac:dyDescent="0.2">
      <c r="A32" s="94"/>
      <c r="B32" s="90">
        <v>2.5</v>
      </c>
      <c r="C32" s="90" t="s">
        <v>52</v>
      </c>
      <c r="D32" s="90"/>
      <c r="E32" s="90"/>
      <c r="F32" s="92"/>
      <c r="G32" s="92">
        <v>30</v>
      </c>
      <c r="H32" s="92"/>
      <c r="I32" s="92">
        <v>30</v>
      </c>
      <c r="J32" s="92"/>
      <c r="K32" s="92"/>
      <c r="L32" s="92"/>
      <c r="M32" s="92"/>
      <c r="N32" s="92"/>
      <c r="O32" s="92"/>
      <c r="P32" s="92"/>
      <c r="Q32" s="92"/>
      <c r="R32" s="92"/>
      <c r="S32" s="92">
        <v>30</v>
      </c>
      <c r="T32" s="92"/>
      <c r="U32" s="92"/>
      <c r="V32" s="92"/>
      <c r="W32" s="92"/>
      <c r="X32" s="92"/>
      <c r="Y32" s="92"/>
      <c r="Z32" s="142">
        <f t="shared" si="3"/>
        <v>90</v>
      </c>
      <c r="AA32" s="120">
        <f t="shared" si="4"/>
        <v>19706</v>
      </c>
    </row>
    <row r="33" spans="1:27" x14ac:dyDescent="0.2">
      <c r="A33" s="94"/>
      <c r="B33" s="90">
        <v>2.6</v>
      </c>
      <c r="C33" s="90" t="s">
        <v>300</v>
      </c>
      <c r="D33" s="90"/>
      <c r="E33" s="90"/>
      <c r="F33" s="92"/>
      <c r="G33" s="92">
        <v>35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142">
        <f t="shared" si="3"/>
        <v>35</v>
      </c>
      <c r="AA33" s="120">
        <f t="shared" si="4"/>
        <v>6814</v>
      </c>
    </row>
    <row r="34" spans="1:27" x14ac:dyDescent="0.2">
      <c r="A34" s="94"/>
      <c r="B34" s="96">
        <v>2.7</v>
      </c>
      <c r="C34" s="90" t="s">
        <v>54</v>
      </c>
      <c r="D34" s="90"/>
      <c r="E34" s="90"/>
      <c r="F34" s="92"/>
      <c r="G34" s="92">
        <v>12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142">
        <f t="shared" si="3"/>
        <v>12</v>
      </c>
      <c r="AA34" s="120">
        <f t="shared" si="4"/>
        <v>2336</v>
      </c>
    </row>
    <row r="35" spans="1:27" x14ac:dyDescent="0.2">
      <c r="A35" s="84" t="s">
        <v>143</v>
      </c>
      <c r="B35" s="85" t="s">
        <v>91</v>
      </c>
      <c r="C35" s="86"/>
      <c r="D35" s="86"/>
      <c r="E35" s="8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>
        <f>SUM(Z36:Z40)</f>
        <v>1313</v>
      </c>
      <c r="AA35" s="119">
        <f>SUM(AA36:AA40)</f>
        <v>273324</v>
      </c>
    </row>
    <row r="36" spans="1:27" x14ac:dyDescent="0.2">
      <c r="A36" s="89"/>
      <c r="B36" s="90">
        <v>3.1</v>
      </c>
      <c r="C36" s="90" t="s">
        <v>58</v>
      </c>
      <c r="D36" s="90"/>
      <c r="E36" s="90"/>
      <c r="F36" s="92"/>
      <c r="G36" s="92">
        <v>6</v>
      </c>
      <c r="H36" s="92"/>
      <c r="I36" s="144">
        <v>22</v>
      </c>
      <c r="J36" s="92"/>
      <c r="K36" s="92">
        <v>3</v>
      </c>
      <c r="L36" s="92"/>
      <c r="M36" s="92"/>
      <c r="N36" s="92"/>
      <c r="O36" s="92"/>
      <c r="P36" s="92"/>
      <c r="Q36" s="92"/>
      <c r="R36" s="92"/>
      <c r="S36" s="92">
        <v>12</v>
      </c>
      <c r="T36" s="92"/>
      <c r="U36" s="92"/>
      <c r="V36" s="92"/>
      <c r="W36" s="92"/>
      <c r="X36" s="92"/>
      <c r="Y36" s="92"/>
      <c r="Z36" s="142">
        <f t="shared" ref="Z36:Z40" si="5">SUM(F36:Y36)</f>
        <v>43</v>
      </c>
      <c r="AA36" s="120">
        <f t="shared" ref="AA36:AA40" si="6">ROUND(SUMPRODUCT($F$7:$Y$7,F36:Y36),0)</f>
        <v>9176</v>
      </c>
    </row>
    <row r="37" spans="1:27" x14ac:dyDescent="0.2">
      <c r="A37" s="94"/>
      <c r="B37" s="90">
        <v>3.2</v>
      </c>
      <c r="C37" s="90" t="s">
        <v>55</v>
      </c>
      <c r="D37" s="90"/>
      <c r="E37" s="90"/>
      <c r="F37" s="92"/>
      <c r="G37" s="142">
        <v>36</v>
      </c>
      <c r="H37" s="142"/>
      <c r="I37" s="144">
        <v>42</v>
      </c>
      <c r="J37" s="142"/>
      <c r="K37" s="142">
        <v>2</v>
      </c>
      <c r="L37" s="142">
        <v>106</v>
      </c>
      <c r="M37" s="142"/>
      <c r="N37" s="142"/>
      <c r="O37" s="142"/>
      <c r="P37" s="142"/>
      <c r="Q37" s="142"/>
      <c r="R37" s="142"/>
      <c r="S37" s="142">
        <v>24</v>
      </c>
      <c r="T37" s="92"/>
      <c r="U37" s="92"/>
      <c r="V37" s="92"/>
      <c r="W37" s="92"/>
      <c r="X37" s="92"/>
      <c r="Y37" s="92">
        <v>8</v>
      </c>
      <c r="Z37" s="142">
        <f t="shared" si="5"/>
        <v>218</v>
      </c>
      <c r="AA37" s="120">
        <f t="shared" si="6"/>
        <v>41368</v>
      </c>
    </row>
    <row r="38" spans="1:27" x14ac:dyDescent="0.2">
      <c r="A38" s="94"/>
      <c r="B38" s="90">
        <v>3.3</v>
      </c>
      <c r="C38" s="90" t="s">
        <v>59</v>
      </c>
      <c r="D38" s="90"/>
      <c r="E38" s="90"/>
      <c r="F38" s="92"/>
      <c r="G38" s="92">
        <v>36</v>
      </c>
      <c r="H38" s="92"/>
      <c r="I38" s="144">
        <v>138</v>
      </c>
      <c r="J38" s="92"/>
      <c r="K38" s="92">
        <v>2</v>
      </c>
      <c r="L38" s="92">
        <v>18</v>
      </c>
      <c r="M38" s="92"/>
      <c r="N38" s="92"/>
      <c r="O38" s="92"/>
      <c r="P38" s="92"/>
      <c r="Q38" s="92"/>
      <c r="R38" s="92"/>
      <c r="S38" s="92">
        <v>108</v>
      </c>
      <c r="T38" s="92"/>
      <c r="U38" s="92"/>
      <c r="V38" s="92"/>
      <c r="W38" s="92"/>
      <c r="X38" s="92"/>
      <c r="Y38" s="92">
        <v>8</v>
      </c>
      <c r="Z38" s="142">
        <f t="shared" si="5"/>
        <v>310</v>
      </c>
      <c r="AA38" s="120">
        <f t="shared" si="6"/>
        <v>67137</v>
      </c>
    </row>
    <row r="39" spans="1:27" x14ac:dyDescent="0.2">
      <c r="A39" s="94"/>
      <c r="B39" s="90">
        <v>3.4</v>
      </c>
      <c r="C39" s="90" t="s">
        <v>56</v>
      </c>
      <c r="D39" s="90"/>
      <c r="E39" s="90"/>
      <c r="F39" s="92"/>
      <c r="G39" s="92">
        <v>36</v>
      </c>
      <c r="H39" s="92"/>
      <c r="I39" s="144">
        <v>138</v>
      </c>
      <c r="J39" s="92"/>
      <c r="K39" s="92">
        <v>2</v>
      </c>
      <c r="L39" s="92">
        <v>18</v>
      </c>
      <c r="M39" s="92"/>
      <c r="N39" s="92"/>
      <c r="O39" s="92"/>
      <c r="P39" s="92"/>
      <c r="Q39" s="92"/>
      <c r="R39" s="92"/>
      <c r="S39" s="92">
        <v>108</v>
      </c>
      <c r="T39" s="92"/>
      <c r="U39" s="92"/>
      <c r="V39" s="92"/>
      <c r="W39" s="92"/>
      <c r="X39" s="92"/>
      <c r="Y39" s="92">
        <v>8</v>
      </c>
      <c r="Z39" s="142">
        <f t="shared" si="5"/>
        <v>310</v>
      </c>
      <c r="AA39" s="120">
        <f t="shared" si="6"/>
        <v>67137</v>
      </c>
    </row>
    <row r="40" spans="1:27" x14ac:dyDescent="0.2">
      <c r="A40" s="94"/>
      <c r="B40" s="90">
        <v>3.5</v>
      </c>
      <c r="C40" s="90" t="s">
        <v>57</v>
      </c>
      <c r="D40" s="90"/>
      <c r="E40" s="90"/>
      <c r="F40" s="92"/>
      <c r="G40" s="92">
        <v>48</v>
      </c>
      <c r="H40" s="92"/>
      <c r="I40" s="144">
        <v>162</v>
      </c>
      <c r="J40" s="92"/>
      <c r="K40" s="92">
        <v>6</v>
      </c>
      <c r="L40" s="92">
        <v>110</v>
      </c>
      <c r="M40" s="92"/>
      <c r="N40" s="92"/>
      <c r="O40" s="92"/>
      <c r="P40" s="92"/>
      <c r="Q40" s="92"/>
      <c r="R40" s="92"/>
      <c r="S40" s="92">
        <v>98</v>
      </c>
      <c r="T40" s="92"/>
      <c r="U40" s="92"/>
      <c r="V40" s="92"/>
      <c r="W40" s="92"/>
      <c r="X40" s="92"/>
      <c r="Y40" s="92">
        <v>8</v>
      </c>
      <c r="Z40" s="142">
        <f t="shared" si="5"/>
        <v>432</v>
      </c>
      <c r="AA40" s="120">
        <f t="shared" si="6"/>
        <v>88506</v>
      </c>
    </row>
    <row r="41" spans="1:27" x14ac:dyDescent="0.2">
      <c r="A41" s="84" t="s">
        <v>144</v>
      </c>
      <c r="B41" s="85" t="s">
        <v>60</v>
      </c>
      <c r="C41" s="86"/>
      <c r="D41" s="86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>
        <f>SUM(Z42:Z45)</f>
        <v>282</v>
      </c>
      <c r="AA41" s="119">
        <f>SUM(AA42:AA45)</f>
        <v>53172</v>
      </c>
    </row>
    <row r="42" spans="1:27" s="113" customFormat="1" x14ac:dyDescent="0.2">
      <c r="A42" s="112"/>
      <c r="B42" s="95">
        <v>4.0999999999999996</v>
      </c>
      <c r="C42" s="95" t="s">
        <v>61</v>
      </c>
      <c r="D42" s="95"/>
      <c r="E42" s="95"/>
      <c r="F42" s="153"/>
      <c r="G42" s="153"/>
      <c r="H42" s="153"/>
      <c r="I42" s="153">
        <v>32</v>
      </c>
      <c r="J42" s="153"/>
      <c r="K42" s="153">
        <v>8</v>
      </c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>
        <v>4</v>
      </c>
      <c r="Z42" s="142">
        <f t="shared" ref="Z42:Z45" si="7">SUM(F42:Y42)</f>
        <v>44</v>
      </c>
      <c r="AA42" s="155">
        <f t="shared" ref="AA42:AA44" si="8">ROUND(SUMPRODUCT($F$7:$Y$7,F42:Y42),0)</f>
        <v>7984</v>
      </c>
    </row>
    <row r="43" spans="1:27" s="113" customFormat="1" x14ac:dyDescent="0.2">
      <c r="A43" s="152"/>
      <c r="B43" s="95">
        <v>4.2</v>
      </c>
      <c r="C43" s="95" t="s">
        <v>92</v>
      </c>
      <c r="D43" s="95"/>
      <c r="E43" s="95"/>
      <c r="F43" s="153"/>
      <c r="G43" s="153"/>
      <c r="H43" s="153"/>
      <c r="I43" s="153">
        <v>40</v>
      </c>
      <c r="J43" s="153"/>
      <c r="K43" s="153">
        <v>8</v>
      </c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>
        <v>4</v>
      </c>
      <c r="Z43" s="142">
        <f t="shared" si="7"/>
        <v>52</v>
      </c>
      <c r="AA43" s="155">
        <f t="shared" si="8"/>
        <v>9604</v>
      </c>
    </row>
    <row r="44" spans="1:27" s="113" customFormat="1" x14ac:dyDescent="0.2">
      <c r="A44" s="152"/>
      <c r="B44" s="95">
        <v>4.3</v>
      </c>
      <c r="C44" s="95" t="s">
        <v>62</v>
      </c>
      <c r="D44" s="95"/>
      <c r="E44" s="95"/>
      <c r="F44" s="153"/>
      <c r="G44" s="153"/>
      <c r="H44" s="153"/>
      <c r="I44" s="153">
        <v>78</v>
      </c>
      <c r="J44" s="153"/>
      <c r="K44" s="153">
        <v>8</v>
      </c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>
        <v>4</v>
      </c>
      <c r="Z44" s="142">
        <f t="shared" si="7"/>
        <v>90</v>
      </c>
      <c r="AA44" s="155">
        <f t="shared" si="8"/>
        <v>17298</v>
      </c>
    </row>
    <row r="45" spans="1:27" s="113" customFormat="1" x14ac:dyDescent="0.2">
      <c r="A45" s="152"/>
      <c r="B45" s="95">
        <v>4.4000000000000004</v>
      </c>
      <c r="C45" s="95" t="s">
        <v>63</v>
      </c>
      <c r="D45" s="95"/>
      <c r="E45" s="95"/>
      <c r="F45" s="153"/>
      <c r="G45" s="153"/>
      <c r="H45" s="153"/>
      <c r="I45" s="153">
        <v>80</v>
      </c>
      <c r="J45" s="153"/>
      <c r="K45" s="153">
        <v>12</v>
      </c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>
        <v>4</v>
      </c>
      <c r="Z45" s="142">
        <f t="shared" si="7"/>
        <v>96</v>
      </c>
      <c r="AA45" s="155">
        <f>ROUND(SUMPRODUCT($F$7:$Y$7,F45:Y45),0)</f>
        <v>18286</v>
      </c>
    </row>
    <row r="46" spans="1:27" x14ac:dyDescent="0.2">
      <c r="A46" s="84" t="s">
        <v>145</v>
      </c>
      <c r="B46" s="85" t="s">
        <v>64</v>
      </c>
      <c r="C46" s="86"/>
      <c r="D46" s="86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>
        <f>SUM(Z47:Z50)</f>
        <v>16</v>
      </c>
      <c r="AA46" s="119">
        <f>SUM(AA47:AA50)</f>
        <v>2722</v>
      </c>
    </row>
    <row r="47" spans="1:27" x14ac:dyDescent="0.2">
      <c r="A47" s="89"/>
      <c r="B47" s="90">
        <v>5.0999999999999996</v>
      </c>
      <c r="C47" s="90" t="s">
        <v>65</v>
      </c>
      <c r="D47" s="90"/>
      <c r="E47" s="90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120">
        <f t="shared" ref="AA47:AA50" si="9">ROUND(SUMPRODUCT($F$7:$Y$7,F47:Y47),0)</f>
        <v>0</v>
      </c>
    </row>
    <row r="48" spans="1:27" x14ac:dyDescent="0.2">
      <c r="A48" s="94"/>
      <c r="B48" s="90"/>
      <c r="C48" s="90" t="s">
        <v>100</v>
      </c>
      <c r="D48" s="90"/>
      <c r="E48" s="90" t="s">
        <v>66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142">
        <f t="shared" ref="Z48:Z50" si="10">SUM(F48:Y48)</f>
        <v>0</v>
      </c>
      <c r="AA48" s="120">
        <f t="shared" si="9"/>
        <v>0</v>
      </c>
    </row>
    <row r="49" spans="1:27" x14ac:dyDescent="0.2">
      <c r="A49" s="94"/>
      <c r="B49" s="90"/>
      <c r="C49" s="90" t="s">
        <v>101</v>
      </c>
      <c r="D49" s="90"/>
      <c r="E49" s="90" t="s">
        <v>67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142">
        <f t="shared" si="10"/>
        <v>0</v>
      </c>
      <c r="AA49" s="120">
        <f t="shared" si="9"/>
        <v>0</v>
      </c>
    </row>
    <row r="50" spans="1:27" x14ac:dyDescent="0.2">
      <c r="A50" s="94"/>
      <c r="B50" s="90"/>
      <c r="C50" s="90" t="s">
        <v>102</v>
      </c>
      <c r="D50" s="90"/>
      <c r="E50" s="90" t="s">
        <v>68</v>
      </c>
      <c r="F50" s="92"/>
      <c r="G50" s="92">
        <v>8</v>
      </c>
      <c r="H50" s="92"/>
      <c r="I50" s="92"/>
      <c r="J50" s="92"/>
      <c r="K50" s="92">
        <v>8</v>
      </c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142">
        <f t="shared" si="10"/>
        <v>16</v>
      </c>
      <c r="AA50" s="120">
        <f t="shared" si="9"/>
        <v>2722</v>
      </c>
    </row>
    <row r="51" spans="1:27" x14ac:dyDescent="0.2">
      <c r="A51" s="84" t="s">
        <v>146</v>
      </c>
      <c r="B51" s="85" t="s">
        <v>69</v>
      </c>
      <c r="C51" s="86"/>
      <c r="D51" s="86"/>
      <c r="E51" s="86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>
        <f>SUM(Z52:Z61)</f>
        <v>81</v>
      </c>
      <c r="AA51" s="119">
        <f>SUM(AA52:AA61)</f>
        <v>18674</v>
      </c>
    </row>
    <row r="52" spans="1:27" x14ac:dyDescent="0.2">
      <c r="A52" s="89"/>
      <c r="B52" s="90">
        <v>6.1</v>
      </c>
      <c r="C52" s="90" t="s">
        <v>70</v>
      </c>
      <c r="D52" s="90"/>
      <c r="E52" s="90"/>
      <c r="F52" s="92"/>
      <c r="G52" s="92">
        <v>12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142">
        <f t="shared" ref="Z52:Z61" si="11">SUM(F52:Y52)</f>
        <v>12</v>
      </c>
      <c r="AA52" s="120">
        <f t="shared" ref="AA52:AA61" si="12">ROUND(SUMPRODUCT($F$7:$Y$7,F52:Y52),0)</f>
        <v>2336</v>
      </c>
    </row>
    <row r="53" spans="1:27" x14ac:dyDescent="0.2">
      <c r="A53" s="94"/>
      <c r="B53" s="90">
        <v>6.2</v>
      </c>
      <c r="C53" s="90" t="s">
        <v>93</v>
      </c>
      <c r="D53" s="90"/>
      <c r="E53" s="90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142">
        <f t="shared" si="11"/>
        <v>0</v>
      </c>
      <c r="AA53" s="120">
        <f t="shared" si="12"/>
        <v>0</v>
      </c>
    </row>
    <row r="54" spans="1:27" x14ac:dyDescent="0.2">
      <c r="A54" s="94"/>
      <c r="B54" s="90"/>
      <c r="C54" s="90" t="s">
        <v>106</v>
      </c>
      <c r="D54" s="90"/>
      <c r="E54" s="90" t="s">
        <v>114</v>
      </c>
      <c r="F54" s="92"/>
      <c r="G54" s="92">
        <v>2</v>
      </c>
      <c r="H54" s="92"/>
      <c r="I54" s="92"/>
      <c r="J54" s="92"/>
      <c r="K54" s="92">
        <v>1</v>
      </c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142">
        <f t="shared" si="11"/>
        <v>3</v>
      </c>
      <c r="AA54" s="120">
        <f t="shared" si="12"/>
        <v>535</v>
      </c>
    </row>
    <row r="55" spans="1:27" x14ac:dyDescent="0.2">
      <c r="A55" s="94"/>
      <c r="B55" s="90"/>
      <c r="C55" s="90" t="s">
        <v>107</v>
      </c>
      <c r="D55" s="90"/>
      <c r="E55" s="90" t="s">
        <v>115</v>
      </c>
      <c r="F55" s="92"/>
      <c r="G55" s="92">
        <v>2</v>
      </c>
      <c r="H55" s="92"/>
      <c r="I55" s="92"/>
      <c r="J55" s="92"/>
      <c r="K55" s="92">
        <v>1</v>
      </c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142">
        <f t="shared" si="11"/>
        <v>3</v>
      </c>
      <c r="AA55" s="120">
        <f t="shared" si="12"/>
        <v>535</v>
      </c>
    </row>
    <row r="56" spans="1:27" x14ac:dyDescent="0.2">
      <c r="A56" s="94"/>
      <c r="B56" s="90"/>
      <c r="C56" s="90" t="s">
        <v>108</v>
      </c>
      <c r="D56" s="90"/>
      <c r="E56" s="90" t="s">
        <v>116</v>
      </c>
      <c r="F56" s="92"/>
      <c r="G56" s="92">
        <v>2</v>
      </c>
      <c r="H56" s="92"/>
      <c r="I56" s="92"/>
      <c r="J56" s="92"/>
      <c r="K56" s="92">
        <v>1</v>
      </c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142">
        <f t="shared" si="11"/>
        <v>3</v>
      </c>
      <c r="AA56" s="120">
        <f t="shared" si="12"/>
        <v>535</v>
      </c>
    </row>
    <row r="57" spans="1:27" x14ac:dyDescent="0.2">
      <c r="A57" s="94"/>
      <c r="B57" s="90"/>
      <c r="C57" s="90" t="s">
        <v>109</v>
      </c>
      <c r="D57" s="90"/>
      <c r="E57" s="90" t="s">
        <v>118</v>
      </c>
      <c r="F57" s="92"/>
      <c r="G57" s="92">
        <v>2</v>
      </c>
      <c r="H57" s="92"/>
      <c r="I57" s="92"/>
      <c r="J57" s="92"/>
      <c r="K57" s="92">
        <v>1</v>
      </c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142">
        <f t="shared" si="11"/>
        <v>3</v>
      </c>
      <c r="AA57" s="120">
        <f t="shared" si="12"/>
        <v>535</v>
      </c>
    </row>
    <row r="58" spans="1:27" x14ac:dyDescent="0.2">
      <c r="A58" s="94"/>
      <c r="B58" s="90"/>
      <c r="C58" s="90" t="s">
        <v>110</v>
      </c>
      <c r="D58" s="90"/>
      <c r="E58" s="90" t="s">
        <v>117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142">
        <f t="shared" si="11"/>
        <v>0</v>
      </c>
      <c r="AA58" s="120">
        <f t="shared" si="12"/>
        <v>0</v>
      </c>
    </row>
    <row r="59" spans="1:27" x14ac:dyDescent="0.2">
      <c r="A59" s="94"/>
      <c r="B59" s="90"/>
      <c r="C59" s="90" t="s">
        <v>111</v>
      </c>
      <c r="D59" s="90"/>
      <c r="E59" s="90" t="s">
        <v>119</v>
      </c>
      <c r="F59" s="92"/>
      <c r="G59" s="92">
        <v>2</v>
      </c>
      <c r="H59" s="92"/>
      <c r="I59" s="92"/>
      <c r="J59" s="92"/>
      <c r="K59" s="92">
        <v>1</v>
      </c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>
        <v>48</v>
      </c>
      <c r="W59" s="92"/>
      <c r="X59" s="92"/>
      <c r="Y59" s="92"/>
      <c r="Z59" s="142">
        <f t="shared" si="11"/>
        <v>51</v>
      </c>
      <c r="AA59" s="120">
        <f t="shared" si="12"/>
        <v>13128</v>
      </c>
    </row>
    <row r="60" spans="1:27" x14ac:dyDescent="0.2">
      <c r="A60" s="94"/>
      <c r="B60" s="90"/>
      <c r="C60" s="90" t="s">
        <v>112</v>
      </c>
      <c r="D60" s="90"/>
      <c r="E60" s="90" t="s">
        <v>120</v>
      </c>
      <c r="F60" s="92"/>
      <c r="G60" s="92">
        <v>2</v>
      </c>
      <c r="H60" s="92"/>
      <c r="I60" s="92"/>
      <c r="J60" s="92"/>
      <c r="K60" s="92">
        <v>1</v>
      </c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142">
        <f t="shared" si="11"/>
        <v>3</v>
      </c>
      <c r="AA60" s="120">
        <f t="shared" si="12"/>
        <v>535</v>
      </c>
    </row>
    <row r="61" spans="1:27" x14ac:dyDescent="0.2">
      <c r="A61" s="94"/>
      <c r="B61" s="90"/>
      <c r="C61" s="90" t="s">
        <v>113</v>
      </c>
      <c r="D61" s="90"/>
      <c r="E61" s="90" t="s">
        <v>121</v>
      </c>
      <c r="F61" s="92"/>
      <c r="G61" s="92">
        <v>2</v>
      </c>
      <c r="H61" s="92"/>
      <c r="I61" s="92"/>
      <c r="J61" s="92"/>
      <c r="K61" s="92">
        <v>1</v>
      </c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142">
        <f t="shared" si="11"/>
        <v>3</v>
      </c>
      <c r="AA61" s="120">
        <f t="shared" si="12"/>
        <v>535</v>
      </c>
    </row>
    <row r="62" spans="1:27" x14ac:dyDescent="0.2">
      <c r="A62" s="84" t="s">
        <v>147</v>
      </c>
      <c r="B62" s="85" t="s">
        <v>94</v>
      </c>
      <c r="C62" s="86"/>
      <c r="D62" s="86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8">
        <f>SUM(Z63:Z65)</f>
        <v>3</v>
      </c>
      <c r="AA62" s="119">
        <f>SUM(AA63:AA65)</f>
        <v>585</v>
      </c>
    </row>
    <row r="63" spans="1:27" s="113" customFormat="1" x14ac:dyDescent="0.2">
      <c r="A63" s="112"/>
      <c r="B63" s="95">
        <v>7.1</v>
      </c>
      <c r="C63" s="95" t="s">
        <v>71</v>
      </c>
      <c r="D63" s="95"/>
      <c r="E63" s="95"/>
      <c r="F63" s="153"/>
      <c r="G63" s="153">
        <v>1</v>
      </c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42">
        <f t="shared" ref="Z63:Z65" si="13">SUM(F63:Y63)</f>
        <v>1</v>
      </c>
      <c r="AA63" s="155">
        <f t="shared" ref="AA63:AA65" si="14">ROUND(SUMPRODUCT($F$7:$Y$7,F63:Y63),0)</f>
        <v>195</v>
      </c>
    </row>
    <row r="64" spans="1:27" s="113" customFormat="1" x14ac:dyDescent="0.2">
      <c r="A64" s="152"/>
      <c r="B64" s="95">
        <v>7.2</v>
      </c>
      <c r="C64" s="95" t="s">
        <v>72</v>
      </c>
      <c r="D64" s="95"/>
      <c r="E64" s="95"/>
      <c r="F64" s="153"/>
      <c r="G64" s="153">
        <v>1</v>
      </c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42">
        <f t="shared" si="13"/>
        <v>1</v>
      </c>
      <c r="AA64" s="155">
        <f t="shared" si="14"/>
        <v>195</v>
      </c>
    </row>
    <row r="65" spans="1:31" s="113" customFormat="1" x14ac:dyDescent="0.2">
      <c r="A65" s="152"/>
      <c r="B65" s="95">
        <v>7.3</v>
      </c>
      <c r="C65" s="95" t="s">
        <v>73</v>
      </c>
      <c r="D65" s="95"/>
      <c r="E65" s="95"/>
      <c r="F65" s="153"/>
      <c r="G65" s="153">
        <v>1</v>
      </c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42">
        <f t="shared" si="13"/>
        <v>1</v>
      </c>
      <c r="AA65" s="155">
        <f t="shared" si="14"/>
        <v>195</v>
      </c>
    </row>
    <row r="66" spans="1:31" x14ac:dyDescent="0.2">
      <c r="A66" s="84" t="s">
        <v>148</v>
      </c>
      <c r="B66" s="85" t="s">
        <v>95</v>
      </c>
      <c r="C66" s="86"/>
      <c r="D66" s="86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8">
        <f>SUM(Z67:Z76)</f>
        <v>1445</v>
      </c>
      <c r="AA66" s="119">
        <f>SUM(AA67:AA76)</f>
        <v>185986</v>
      </c>
    </row>
    <row r="67" spans="1:31" x14ac:dyDescent="0.2">
      <c r="A67" s="89"/>
      <c r="B67" s="90">
        <v>8.1</v>
      </c>
      <c r="C67" s="90" t="s">
        <v>74</v>
      </c>
      <c r="D67" s="90"/>
      <c r="E67" s="90"/>
      <c r="F67" s="142">
        <v>0</v>
      </c>
      <c r="G67" s="142">
        <v>0</v>
      </c>
      <c r="H67" s="142">
        <v>0</v>
      </c>
      <c r="I67" s="142">
        <v>0</v>
      </c>
      <c r="J67" s="142">
        <v>0</v>
      </c>
      <c r="K67" s="142">
        <v>2</v>
      </c>
      <c r="L67" s="142">
        <v>14</v>
      </c>
      <c r="M67" s="142">
        <v>40</v>
      </c>
      <c r="N67" s="142">
        <v>0</v>
      </c>
      <c r="O67" s="142">
        <v>96</v>
      </c>
      <c r="P67" s="142">
        <v>0</v>
      </c>
      <c r="Q67" s="142">
        <v>16</v>
      </c>
      <c r="R67" s="142">
        <v>0</v>
      </c>
      <c r="S67" s="142">
        <v>0</v>
      </c>
      <c r="T67" s="142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8</v>
      </c>
      <c r="Z67" s="142">
        <f>SUM(F67:Y67)</f>
        <v>176</v>
      </c>
      <c r="AA67" s="148">
        <f t="shared" ref="AA67:AA76" si="15">ROUND(SUMPRODUCT($F$7:$Y$7,F67:Y67),0)</f>
        <v>21476</v>
      </c>
      <c r="AB67" s="149"/>
      <c r="AC67" s="154"/>
      <c r="AD67" s="149"/>
      <c r="AE67" s="149"/>
    </row>
    <row r="68" spans="1:31" x14ac:dyDescent="0.2">
      <c r="A68" s="94"/>
      <c r="B68" s="90">
        <v>8.1999999999999993</v>
      </c>
      <c r="C68" s="90" t="s">
        <v>75</v>
      </c>
      <c r="D68" s="90"/>
      <c r="E68" s="9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92"/>
      <c r="AA68" s="120"/>
    </row>
    <row r="69" spans="1:31" outlineLevel="1" x14ac:dyDescent="0.2">
      <c r="A69" s="94"/>
      <c r="B69" s="90"/>
      <c r="C69" s="95" t="s">
        <v>135</v>
      </c>
      <c r="D69" s="90"/>
      <c r="E69" s="90" t="s">
        <v>76</v>
      </c>
      <c r="F69" s="140"/>
      <c r="G69" s="140"/>
      <c r="H69" s="140">
        <v>16</v>
      </c>
      <c r="I69" s="142">
        <v>30</v>
      </c>
      <c r="J69" s="142">
        <v>0</v>
      </c>
      <c r="K69" s="142">
        <v>0</v>
      </c>
      <c r="L69" s="142">
        <v>16</v>
      </c>
      <c r="M69" s="142">
        <v>40</v>
      </c>
      <c r="N69" s="142">
        <v>0</v>
      </c>
      <c r="O69" s="142">
        <v>30</v>
      </c>
      <c r="P69" s="142">
        <v>0</v>
      </c>
      <c r="Q69" s="142">
        <v>8</v>
      </c>
      <c r="R69" s="142">
        <v>0</v>
      </c>
      <c r="S69" s="142">
        <v>0</v>
      </c>
      <c r="T69" s="142">
        <v>0</v>
      </c>
      <c r="U69" s="142">
        <v>30</v>
      </c>
      <c r="V69" s="142">
        <v>0</v>
      </c>
      <c r="W69" s="142">
        <v>0</v>
      </c>
      <c r="X69" s="142">
        <v>0</v>
      </c>
      <c r="Y69" s="142">
        <v>6</v>
      </c>
      <c r="Z69" s="142">
        <f t="shared" ref="Z69:Z72" si="16">SUM(F69:Y69)</f>
        <v>176</v>
      </c>
      <c r="AA69" s="120">
        <f t="shared" si="15"/>
        <v>24779</v>
      </c>
    </row>
    <row r="70" spans="1:31" outlineLevel="1" x14ac:dyDescent="0.2">
      <c r="A70" s="94"/>
      <c r="B70" s="90"/>
      <c r="C70" s="95" t="s">
        <v>136</v>
      </c>
      <c r="D70" s="90"/>
      <c r="E70" s="90" t="s">
        <v>77</v>
      </c>
      <c r="F70" s="140"/>
      <c r="G70" s="140"/>
      <c r="H70" s="142">
        <v>20</v>
      </c>
      <c r="I70" s="142">
        <v>0</v>
      </c>
      <c r="J70" s="142">
        <v>0</v>
      </c>
      <c r="K70" s="142">
        <v>4</v>
      </c>
      <c r="L70" s="142">
        <v>32</v>
      </c>
      <c r="M70" s="142">
        <v>96</v>
      </c>
      <c r="N70" s="142">
        <v>0</v>
      </c>
      <c r="O70" s="142">
        <v>0</v>
      </c>
      <c r="P70" s="142">
        <v>0</v>
      </c>
      <c r="Q70" s="142">
        <v>0</v>
      </c>
      <c r="R70" s="142">
        <v>0</v>
      </c>
      <c r="S70" s="142">
        <v>0</v>
      </c>
      <c r="T70" s="142">
        <v>0</v>
      </c>
      <c r="U70" s="142">
        <v>32</v>
      </c>
      <c r="V70" s="142">
        <v>0</v>
      </c>
      <c r="W70" s="142">
        <v>0</v>
      </c>
      <c r="X70" s="142">
        <v>0</v>
      </c>
      <c r="Y70" s="142">
        <v>5</v>
      </c>
      <c r="Z70" s="142">
        <f t="shared" si="16"/>
        <v>189</v>
      </c>
      <c r="AA70" s="120">
        <f t="shared" si="15"/>
        <v>24939</v>
      </c>
    </row>
    <row r="71" spans="1:31" outlineLevel="1" x14ac:dyDescent="0.2">
      <c r="A71" s="94"/>
      <c r="B71" s="90"/>
      <c r="C71" s="95" t="s">
        <v>137</v>
      </c>
      <c r="D71" s="90"/>
      <c r="E71" s="90" t="s">
        <v>78</v>
      </c>
      <c r="F71" s="140"/>
      <c r="G71" s="140"/>
      <c r="H71" s="142">
        <v>24</v>
      </c>
      <c r="I71" s="142">
        <v>0</v>
      </c>
      <c r="J71" s="142">
        <v>0</v>
      </c>
      <c r="K71" s="142">
        <v>4</v>
      </c>
      <c r="L71" s="142">
        <v>52</v>
      </c>
      <c r="M71" s="142">
        <v>32</v>
      </c>
      <c r="N71" s="142">
        <v>0</v>
      </c>
      <c r="O71" s="142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0</v>
      </c>
      <c r="U71" s="142">
        <v>16</v>
      </c>
      <c r="V71" s="142">
        <v>0</v>
      </c>
      <c r="W71" s="142">
        <v>0</v>
      </c>
      <c r="X71" s="142">
        <v>0</v>
      </c>
      <c r="Y71" s="142">
        <v>4</v>
      </c>
      <c r="Z71" s="142">
        <f t="shared" si="16"/>
        <v>132</v>
      </c>
      <c r="AA71" s="120">
        <f t="shared" si="15"/>
        <v>19998</v>
      </c>
    </row>
    <row r="72" spans="1:31" outlineLevel="1" x14ac:dyDescent="0.2">
      <c r="A72" s="94"/>
      <c r="B72" s="90"/>
      <c r="C72" s="95" t="s">
        <v>138</v>
      </c>
      <c r="D72" s="90"/>
      <c r="E72" s="90" t="s">
        <v>79</v>
      </c>
      <c r="F72" s="140"/>
      <c r="G72" s="140"/>
      <c r="H72" s="142">
        <v>24</v>
      </c>
      <c r="I72" s="142">
        <v>0</v>
      </c>
      <c r="J72" s="142">
        <v>0</v>
      </c>
      <c r="K72" s="142">
        <v>6</v>
      </c>
      <c r="L72" s="142">
        <v>6</v>
      </c>
      <c r="M72" s="142">
        <v>96</v>
      </c>
      <c r="N72" s="142">
        <v>0</v>
      </c>
      <c r="O72" s="142">
        <v>0</v>
      </c>
      <c r="P72" s="142">
        <v>8</v>
      </c>
      <c r="Q72" s="142">
        <v>16</v>
      </c>
      <c r="R72" s="142">
        <v>0</v>
      </c>
      <c r="S72" s="142">
        <v>0</v>
      </c>
      <c r="T72" s="142">
        <v>0</v>
      </c>
      <c r="U72" s="142">
        <v>24</v>
      </c>
      <c r="V72" s="142">
        <v>0</v>
      </c>
      <c r="W72" s="142">
        <v>0</v>
      </c>
      <c r="X72" s="142">
        <v>0</v>
      </c>
      <c r="Y72" s="142">
        <v>2</v>
      </c>
      <c r="Z72" s="142">
        <f t="shared" si="16"/>
        <v>182</v>
      </c>
      <c r="AA72" s="120">
        <f t="shared" si="15"/>
        <v>23308</v>
      </c>
    </row>
    <row r="73" spans="1:31" x14ac:dyDescent="0.2">
      <c r="A73" s="152"/>
      <c r="B73" s="95">
        <v>8.3000000000000007</v>
      </c>
      <c r="C73" s="95" t="s">
        <v>276</v>
      </c>
      <c r="D73" s="95"/>
      <c r="E73" s="95"/>
      <c r="F73" s="140"/>
      <c r="G73" s="140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20"/>
    </row>
    <row r="74" spans="1:31" outlineLevel="1" x14ac:dyDescent="0.2">
      <c r="A74" s="152"/>
      <c r="B74" s="95"/>
      <c r="C74" s="95" t="s">
        <v>277</v>
      </c>
      <c r="D74" s="95"/>
      <c r="E74" s="95" t="s">
        <v>278</v>
      </c>
      <c r="F74" s="140"/>
      <c r="G74" s="140"/>
      <c r="H74" s="142">
        <v>6</v>
      </c>
      <c r="I74" s="142">
        <v>0</v>
      </c>
      <c r="J74" s="142">
        <v>0</v>
      </c>
      <c r="K74" s="142">
        <v>6</v>
      </c>
      <c r="L74" s="142">
        <v>24</v>
      </c>
      <c r="M74" s="142">
        <v>82</v>
      </c>
      <c r="N74" s="142">
        <v>0</v>
      </c>
      <c r="O74" s="142">
        <v>0</v>
      </c>
      <c r="P74" s="142">
        <v>0</v>
      </c>
      <c r="Q74" s="142">
        <v>156</v>
      </c>
      <c r="R74" s="142">
        <v>0</v>
      </c>
      <c r="S74" s="142">
        <v>0</v>
      </c>
      <c r="T74" s="142">
        <v>0</v>
      </c>
      <c r="U74" s="142">
        <v>156</v>
      </c>
      <c r="V74" s="142">
        <v>0</v>
      </c>
      <c r="W74" s="142">
        <v>0</v>
      </c>
      <c r="X74" s="142">
        <v>0</v>
      </c>
      <c r="Y74" s="142">
        <v>8</v>
      </c>
      <c r="Z74" s="142">
        <f t="shared" ref="Z74:Z76" si="17">SUM(F74:Y74)</f>
        <v>438</v>
      </c>
      <c r="AA74" s="120">
        <f t="shared" si="15"/>
        <v>51638</v>
      </c>
    </row>
    <row r="75" spans="1:31" outlineLevel="1" x14ac:dyDescent="0.2">
      <c r="A75" s="152"/>
      <c r="B75" s="95"/>
      <c r="C75" s="95" t="s">
        <v>279</v>
      </c>
      <c r="D75" s="95"/>
      <c r="E75" s="95" t="s">
        <v>280</v>
      </c>
      <c r="F75" s="140"/>
      <c r="G75" s="140"/>
      <c r="H75" s="142">
        <v>8</v>
      </c>
      <c r="I75" s="142">
        <v>8</v>
      </c>
      <c r="J75" s="142">
        <v>0</v>
      </c>
      <c r="K75" s="142">
        <v>0</v>
      </c>
      <c r="L75" s="142">
        <v>8</v>
      </c>
      <c r="M75" s="142">
        <v>8</v>
      </c>
      <c r="N75" s="142">
        <v>0</v>
      </c>
      <c r="O75" s="142">
        <v>8</v>
      </c>
      <c r="P75" s="142">
        <v>8</v>
      </c>
      <c r="Q75" s="142">
        <v>8</v>
      </c>
      <c r="R75" s="142">
        <v>0</v>
      </c>
      <c r="S75" s="142">
        <v>0</v>
      </c>
      <c r="T75" s="142">
        <v>0</v>
      </c>
      <c r="U75" s="142">
        <v>8</v>
      </c>
      <c r="V75" s="142">
        <v>0</v>
      </c>
      <c r="W75" s="142">
        <v>0</v>
      </c>
      <c r="X75" s="142">
        <v>0</v>
      </c>
      <c r="Y75" s="142">
        <v>0</v>
      </c>
      <c r="Z75" s="142">
        <f t="shared" si="17"/>
        <v>64</v>
      </c>
      <c r="AA75" s="120">
        <f t="shared" si="15"/>
        <v>9310</v>
      </c>
    </row>
    <row r="76" spans="1:31" outlineLevel="1" x14ac:dyDescent="0.2">
      <c r="A76" s="152"/>
      <c r="B76" s="95"/>
      <c r="C76" s="95" t="s">
        <v>281</v>
      </c>
      <c r="D76" s="95"/>
      <c r="E76" s="95" t="s">
        <v>282</v>
      </c>
      <c r="F76" s="140"/>
      <c r="G76" s="140"/>
      <c r="H76" s="142">
        <v>0</v>
      </c>
      <c r="I76" s="142">
        <v>0</v>
      </c>
      <c r="J76" s="142">
        <v>0</v>
      </c>
      <c r="K76" s="142">
        <v>0</v>
      </c>
      <c r="L76" s="142">
        <v>11</v>
      </c>
      <c r="M76" s="142">
        <v>16</v>
      </c>
      <c r="N76" s="142">
        <v>0</v>
      </c>
      <c r="O76" s="142">
        <v>0</v>
      </c>
      <c r="P76" s="142">
        <v>0</v>
      </c>
      <c r="Q76" s="142">
        <v>28</v>
      </c>
      <c r="R76" s="142">
        <v>0</v>
      </c>
      <c r="S76" s="142">
        <v>0</v>
      </c>
      <c r="T76" s="142">
        <v>0</v>
      </c>
      <c r="U76" s="142">
        <v>28</v>
      </c>
      <c r="V76" s="142">
        <v>0</v>
      </c>
      <c r="W76" s="142">
        <v>0</v>
      </c>
      <c r="X76" s="142">
        <v>0</v>
      </c>
      <c r="Y76" s="142">
        <v>5</v>
      </c>
      <c r="Z76" s="142">
        <f t="shared" si="17"/>
        <v>88</v>
      </c>
      <c r="AA76" s="120">
        <f t="shared" si="15"/>
        <v>10538</v>
      </c>
    </row>
    <row r="77" spans="1:31" x14ac:dyDescent="0.2">
      <c r="A77" s="84"/>
      <c r="B77" s="85"/>
      <c r="C77" s="86"/>
      <c r="D77" s="86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8"/>
      <c r="AA77" s="119"/>
    </row>
    <row r="78" spans="1:31" x14ac:dyDescent="0.2">
      <c r="A78" s="89"/>
      <c r="B78" s="90"/>
      <c r="C78" s="90"/>
      <c r="D78" s="90"/>
      <c r="E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120"/>
    </row>
    <row r="79" spans="1:31" ht="16.5" thickBot="1" x14ac:dyDescent="0.3">
      <c r="A79" s="97"/>
      <c r="B79" s="98"/>
      <c r="C79" s="98"/>
      <c r="D79" s="98"/>
      <c r="E79" s="99" t="s">
        <v>30</v>
      </c>
      <c r="F79" s="100">
        <f t="shared" ref="F79:R79" si="18">SUM(F10:F78)</f>
        <v>32</v>
      </c>
      <c r="G79" s="100">
        <f t="shared" si="18"/>
        <v>1170</v>
      </c>
      <c r="H79" s="100">
        <f t="shared" si="18"/>
        <v>158</v>
      </c>
      <c r="I79" s="100">
        <f t="shared" si="18"/>
        <v>877</v>
      </c>
      <c r="J79" s="100">
        <f t="shared" si="18"/>
        <v>80</v>
      </c>
      <c r="K79" s="100">
        <f t="shared" si="18"/>
        <v>118</v>
      </c>
      <c r="L79" s="100">
        <f t="shared" si="18"/>
        <v>500</v>
      </c>
      <c r="M79" s="100">
        <f t="shared" si="18"/>
        <v>410</v>
      </c>
      <c r="N79" s="100">
        <f t="shared" si="18"/>
        <v>0</v>
      </c>
      <c r="O79" s="100">
        <f t="shared" si="18"/>
        <v>134</v>
      </c>
      <c r="P79" s="100">
        <f t="shared" si="18"/>
        <v>16</v>
      </c>
      <c r="Q79" s="100">
        <f t="shared" si="18"/>
        <v>232</v>
      </c>
      <c r="R79" s="100">
        <f t="shared" si="18"/>
        <v>0</v>
      </c>
      <c r="S79" s="100">
        <f>SUM(S10:S78)</f>
        <v>380</v>
      </c>
      <c r="T79" s="100">
        <f t="shared" ref="T79:Y79" si="19">SUM(T10:T78)</f>
        <v>0</v>
      </c>
      <c r="U79" s="100">
        <f t="shared" si="19"/>
        <v>294</v>
      </c>
      <c r="V79" s="100">
        <f t="shared" si="19"/>
        <v>48</v>
      </c>
      <c r="W79" s="100">
        <f t="shared" si="19"/>
        <v>192</v>
      </c>
      <c r="X79" s="100">
        <f t="shared" si="19"/>
        <v>56</v>
      </c>
      <c r="Y79" s="100">
        <f t="shared" si="19"/>
        <v>146</v>
      </c>
      <c r="Z79" s="100">
        <f>+Z10+Z24+Z35+Z41+Z46+Z51+Z62+Z66+Z77</f>
        <v>4843</v>
      </c>
      <c r="AA79" s="121">
        <f>SUM(AA77,AA66,AA62,AA51,AA46,AA41,AA35,AA24,AA10)</f>
        <v>842119</v>
      </c>
    </row>
    <row r="80" spans="1:31" s="113" customFormat="1" x14ac:dyDescent="0.2">
      <c r="AA80" s="156"/>
    </row>
    <row r="81" spans="1:25" x14ac:dyDescent="0.2">
      <c r="A81" s="141"/>
    </row>
    <row r="83" spans="1:25" x14ac:dyDescent="0.2"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</row>
    <row r="84" spans="1:25" x14ac:dyDescent="0.2"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</row>
    <row r="85" spans="1:25" x14ac:dyDescent="0.2"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</row>
    <row r="86" spans="1:25" x14ac:dyDescent="0.2"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</row>
    <row r="87" spans="1:25" x14ac:dyDescent="0.2"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</row>
    <row r="88" spans="1:25" x14ac:dyDescent="0.2"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</row>
    <row r="89" spans="1:25" x14ac:dyDescent="0.2"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</row>
    <row r="90" spans="1:25" x14ac:dyDescent="0.2"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</row>
    <row r="91" spans="1:25" x14ac:dyDescent="0.2"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</row>
    <row r="92" spans="1:25" x14ac:dyDescent="0.2"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</row>
  </sheetData>
  <mergeCells count="1">
    <mergeCell ref="A5:Z5"/>
  </mergeCells>
  <pageMargins left="0.7" right="0.7" top="0.5" bottom="0.5" header="0.05" footer="0.05"/>
  <pageSetup paperSize="3" scale="56" orientation="landscape" r:id="rId1"/>
  <headerFooter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4"/>
  <sheetViews>
    <sheetView zoomScale="75" zoomScaleNormal="75" workbookViewId="0">
      <selection activeCell="S22" sqref="S22"/>
    </sheetView>
  </sheetViews>
  <sheetFormatPr defaultRowHeight="14.25" x14ac:dyDescent="0.2"/>
  <cols>
    <col min="2" max="2" width="9.25" style="101" customWidth="1"/>
    <col min="3" max="3" width="22.875" customWidth="1"/>
    <col min="4" max="4" width="19" customWidth="1"/>
    <col min="5" max="5" width="17.625" customWidth="1"/>
    <col min="6" max="6" width="12.125" customWidth="1"/>
    <col min="7" max="7" width="5.875" customWidth="1"/>
    <col min="8" max="8" width="9.25" bestFit="1" customWidth="1"/>
    <col min="9" max="9" width="7" customWidth="1"/>
    <col min="10" max="10" width="14.5" customWidth="1"/>
    <col min="12" max="12" width="0" hidden="1" customWidth="1"/>
    <col min="13" max="13" width="10.5" hidden="1" customWidth="1"/>
    <col min="14" max="14" width="9.25" hidden="1" customWidth="1"/>
    <col min="15" max="15" width="8.75" hidden="1" customWidth="1"/>
    <col min="16" max="16" width="10.875" hidden="1" customWidth="1"/>
    <col min="17" max="17" width="0" hidden="1" customWidth="1"/>
  </cols>
  <sheetData>
    <row r="2" spans="2:17" ht="18" x14ac:dyDescent="0.25">
      <c r="C2" s="229" t="s">
        <v>318</v>
      </c>
      <c r="D2" s="229"/>
      <c r="E2" s="229"/>
      <c r="F2" s="229"/>
      <c r="G2" s="229"/>
      <c r="H2" s="229"/>
      <c r="I2" s="229"/>
      <c r="J2" s="229"/>
    </row>
    <row r="3" spans="2:17" ht="18" x14ac:dyDescent="0.25">
      <c r="C3" s="229" t="s">
        <v>319</v>
      </c>
      <c r="D3" s="229"/>
      <c r="E3" s="229"/>
      <c r="F3" s="229"/>
      <c r="G3" s="229"/>
      <c r="H3" s="229"/>
      <c r="I3" s="229"/>
      <c r="J3" s="229"/>
    </row>
    <row r="4" spans="2:17" s="141" customFormat="1" ht="18" x14ac:dyDescent="0.25">
      <c r="B4" s="101"/>
      <c r="C4" s="229" t="s">
        <v>369</v>
      </c>
      <c r="D4" s="229"/>
      <c r="E4" s="229"/>
      <c r="F4" s="229"/>
      <c r="G4" s="229"/>
      <c r="H4" s="229"/>
      <c r="I4" s="229"/>
      <c r="J4" s="229"/>
    </row>
    <row r="5" spans="2:17" ht="18" x14ac:dyDescent="0.25">
      <c r="C5" s="229" t="s">
        <v>8</v>
      </c>
      <c r="D5" s="229"/>
      <c r="E5" s="229"/>
      <c r="F5" s="229"/>
      <c r="G5" s="229"/>
      <c r="H5" s="229"/>
      <c r="I5" s="229"/>
      <c r="J5" s="229"/>
    </row>
    <row r="6" spans="2:17" x14ac:dyDescent="0.2">
      <c r="C6" s="11"/>
      <c r="D6" s="11"/>
      <c r="E6" s="11"/>
      <c r="F6" s="11"/>
      <c r="G6" s="11"/>
      <c r="H6" s="11"/>
      <c r="I6" s="11"/>
      <c r="J6" s="12"/>
    </row>
    <row r="7" spans="2:17" ht="15.75" x14ac:dyDescent="0.25">
      <c r="C7" s="13" t="s">
        <v>9</v>
      </c>
      <c r="D7" s="52" t="s">
        <v>330</v>
      </c>
      <c r="E7" s="11"/>
      <c r="F7" s="11"/>
      <c r="G7" s="11"/>
      <c r="H7" s="11"/>
      <c r="I7" s="11"/>
      <c r="J7" s="12"/>
    </row>
    <row r="8" spans="2:17" ht="15" x14ac:dyDescent="0.25">
      <c r="C8" s="14"/>
      <c r="D8" s="15"/>
      <c r="E8" s="15"/>
      <c r="F8" s="15"/>
      <c r="G8" s="15"/>
      <c r="H8" s="15"/>
      <c r="I8" s="15"/>
      <c r="J8" s="16"/>
    </row>
    <row r="9" spans="2:17" ht="15" x14ac:dyDescent="0.25">
      <c r="B9" s="164" t="s">
        <v>203</v>
      </c>
      <c r="C9" s="57" t="s">
        <v>1</v>
      </c>
      <c r="D9" s="57" t="s">
        <v>208</v>
      </c>
      <c r="E9" s="57" t="s">
        <v>195</v>
      </c>
      <c r="F9" s="58" t="s">
        <v>10</v>
      </c>
      <c r="G9" s="58" t="s">
        <v>11</v>
      </c>
      <c r="H9" s="59" t="s">
        <v>12</v>
      </c>
      <c r="I9" s="165" t="s">
        <v>13</v>
      </c>
      <c r="J9" s="166" t="s">
        <v>14</v>
      </c>
      <c r="K9" s="113"/>
      <c r="M9" t="s">
        <v>287</v>
      </c>
      <c r="N9" t="s">
        <v>288</v>
      </c>
      <c r="O9" t="s">
        <v>289</v>
      </c>
      <c r="P9" t="s">
        <v>290</v>
      </c>
    </row>
    <row r="10" spans="2:17" x14ac:dyDescent="0.2">
      <c r="B10" s="167">
        <v>26</v>
      </c>
      <c r="C10" s="61" t="str">
        <f>'EST HRS (Prime-)'!$F$8</f>
        <v>Sr Program Director</v>
      </c>
      <c r="D10" s="60" t="s">
        <v>233</v>
      </c>
      <c r="E10" s="168"/>
      <c r="F10" s="61">
        <f>+'EST HRS (Prime-)'!F79</f>
        <v>32</v>
      </c>
      <c r="G10" s="60"/>
      <c r="H10" s="169">
        <v>113.85</v>
      </c>
      <c r="I10" s="170"/>
      <c r="J10" s="169">
        <f t="shared" ref="J10:J12" si="0">F10*H10</f>
        <v>3643.2</v>
      </c>
      <c r="K10" s="113"/>
      <c r="L10">
        <f>F10/12</f>
        <v>2.6666666666666665</v>
      </c>
      <c r="M10" s="122">
        <f>H10</f>
        <v>113.85</v>
      </c>
      <c r="N10" s="122">
        <f>H10*$D$35</f>
        <v>138.794535</v>
      </c>
      <c r="O10" s="122">
        <f>H10*$D$36</f>
        <v>34.724249999999998</v>
      </c>
      <c r="P10" s="122">
        <f>SUM(M10:O10)</f>
        <v>287.368785</v>
      </c>
      <c r="Q10" s="143">
        <f>L10/160</f>
        <v>1.6666666666666666E-2</v>
      </c>
    </row>
    <row r="11" spans="2:17" x14ac:dyDescent="0.2">
      <c r="B11" s="167">
        <v>23</v>
      </c>
      <c r="C11" s="61" t="str">
        <f>'EST HRS (Prime-)'!$G$8</f>
        <v>Sr Proj Mgr</v>
      </c>
      <c r="D11" s="60" t="s">
        <v>125</v>
      </c>
      <c r="E11" s="168"/>
      <c r="F11" s="61">
        <f>+'EST HRS (Prime-)'!G79</f>
        <v>1170</v>
      </c>
      <c r="G11" s="60"/>
      <c r="H11" s="169">
        <v>77.13</v>
      </c>
      <c r="I11" s="170"/>
      <c r="J11" s="169">
        <f t="shared" si="0"/>
        <v>90242.099999999991</v>
      </c>
      <c r="K11" s="113"/>
      <c r="L11" s="141">
        <f t="shared" ref="L11:L29" si="1">F11/12</f>
        <v>97.5</v>
      </c>
      <c r="M11" s="122">
        <f t="shared" ref="M11:M29" si="2">H11</f>
        <v>77.13</v>
      </c>
      <c r="N11" s="122">
        <f t="shared" ref="N11:N29" si="3">H11*$D$35</f>
        <v>94.029183000000003</v>
      </c>
      <c r="O11" s="122">
        <f t="shared" ref="O11:O29" si="4">H11*$D$36</f>
        <v>23.524649999999998</v>
      </c>
      <c r="P11" s="122">
        <f t="shared" ref="P11:P29" si="5">SUM(M11:O11)</f>
        <v>194.68383299999999</v>
      </c>
      <c r="Q11" s="143">
        <f t="shared" ref="Q11:Q29" si="6">L11/160</f>
        <v>0.609375</v>
      </c>
    </row>
    <row r="12" spans="2:17" x14ac:dyDescent="0.2">
      <c r="B12" s="167">
        <v>23</v>
      </c>
      <c r="C12" s="61" t="str">
        <f>'EST HRS (Prime-)'!$H$8</f>
        <v>Sr Proj Mgr</v>
      </c>
      <c r="D12" s="60" t="s">
        <v>214</v>
      </c>
      <c r="E12" s="168"/>
      <c r="F12" s="61">
        <f>+'EST HRS (Prime-)'!H79</f>
        <v>158</v>
      </c>
      <c r="G12" s="60"/>
      <c r="H12" s="169">
        <v>74.52</v>
      </c>
      <c r="I12" s="170"/>
      <c r="J12" s="169">
        <f t="shared" si="0"/>
        <v>11774.16</v>
      </c>
      <c r="K12" s="113"/>
      <c r="L12" s="141">
        <f t="shared" si="1"/>
        <v>13.166666666666666</v>
      </c>
      <c r="M12" s="122">
        <f t="shared" si="2"/>
        <v>74.52</v>
      </c>
      <c r="N12" s="122">
        <f t="shared" si="3"/>
        <v>90.847331999999994</v>
      </c>
      <c r="O12" s="122">
        <f t="shared" si="4"/>
        <v>22.728599999999997</v>
      </c>
      <c r="P12" s="122">
        <f t="shared" si="5"/>
        <v>188.09593199999998</v>
      </c>
      <c r="Q12" s="143">
        <f t="shared" si="6"/>
        <v>8.2291666666666666E-2</v>
      </c>
    </row>
    <row r="13" spans="2:17" x14ac:dyDescent="0.2">
      <c r="B13" s="167">
        <v>22</v>
      </c>
      <c r="C13" s="61" t="str">
        <f>'EST HRS (Prime-)'!$I$8</f>
        <v>Pr Planner</v>
      </c>
      <c r="D13" s="60" t="s">
        <v>215</v>
      </c>
      <c r="E13" s="168"/>
      <c r="F13" s="61">
        <f>+'EST HRS (Prime-)'!I79</f>
        <v>877</v>
      </c>
      <c r="G13" s="60"/>
      <c r="H13" s="169">
        <v>80.22</v>
      </c>
      <c r="I13" s="170"/>
      <c r="J13" s="169">
        <f>F13*H13</f>
        <v>70352.94</v>
      </c>
      <c r="K13" s="113"/>
      <c r="L13" s="141">
        <f t="shared" si="1"/>
        <v>73.083333333333329</v>
      </c>
      <c r="M13" s="122">
        <f t="shared" si="2"/>
        <v>80.22</v>
      </c>
      <c r="N13" s="122">
        <f t="shared" si="3"/>
        <v>97.796202000000008</v>
      </c>
      <c r="O13" s="122">
        <f t="shared" si="4"/>
        <v>24.467099999999999</v>
      </c>
      <c r="P13" s="122">
        <f t="shared" si="5"/>
        <v>202.48330200000001</v>
      </c>
      <c r="Q13" s="143">
        <f t="shared" si="6"/>
        <v>0.45677083333333329</v>
      </c>
    </row>
    <row r="14" spans="2:17" x14ac:dyDescent="0.2">
      <c r="B14" s="167">
        <v>20</v>
      </c>
      <c r="C14" s="61" t="str">
        <f>'EST HRS (Prime-)'!$J$8</f>
        <v>Pr Proj Controls</v>
      </c>
      <c r="D14" s="60" t="s">
        <v>216</v>
      </c>
      <c r="E14" s="168"/>
      <c r="F14" s="61">
        <f>+'EST HRS (Prime-)'!J79</f>
        <v>80</v>
      </c>
      <c r="G14" s="60"/>
      <c r="H14" s="169">
        <v>57.69</v>
      </c>
      <c r="I14" s="170"/>
      <c r="J14" s="171">
        <f t="shared" ref="J14:J17" si="7">F14*H14</f>
        <v>4615.2</v>
      </c>
      <c r="K14" s="113"/>
      <c r="L14" s="141">
        <f t="shared" si="1"/>
        <v>6.666666666666667</v>
      </c>
      <c r="M14" s="122">
        <f t="shared" si="2"/>
        <v>57.69</v>
      </c>
      <c r="N14" s="122">
        <f t="shared" si="3"/>
        <v>70.329879000000005</v>
      </c>
      <c r="O14" s="122">
        <f t="shared" si="4"/>
        <v>17.59545</v>
      </c>
      <c r="P14" s="122">
        <f t="shared" si="5"/>
        <v>145.615329</v>
      </c>
      <c r="Q14" s="143">
        <f t="shared" si="6"/>
        <v>4.1666666666666671E-2</v>
      </c>
    </row>
    <row r="15" spans="2:17" x14ac:dyDescent="0.2">
      <c r="B15" s="167">
        <v>23</v>
      </c>
      <c r="C15" s="61" t="str">
        <f>'EST HRS (Prime-)'!$K$8</f>
        <v>Pr Proj Manager</v>
      </c>
      <c r="D15" s="60" t="s">
        <v>217</v>
      </c>
      <c r="E15" s="168"/>
      <c r="F15" s="61">
        <f>+'EST HRS (Prime-)'!K79</f>
        <v>118</v>
      </c>
      <c r="G15" s="60"/>
      <c r="H15" s="169">
        <v>57.69</v>
      </c>
      <c r="I15" s="170"/>
      <c r="J15" s="171">
        <f t="shared" si="7"/>
        <v>6807.42</v>
      </c>
      <c r="K15" s="113"/>
      <c r="L15" s="141">
        <f t="shared" si="1"/>
        <v>9.8333333333333339</v>
      </c>
      <c r="M15" s="122">
        <f t="shared" si="2"/>
        <v>57.69</v>
      </c>
      <c r="N15" s="122">
        <f t="shared" si="3"/>
        <v>70.329879000000005</v>
      </c>
      <c r="O15" s="122">
        <f t="shared" si="4"/>
        <v>17.59545</v>
      </c>
      <c r="P15" s="122">
        <f t="shared" si="5"/>
        <v>145.615329</v>
      </c>
      <c r="Q15" s="143">
        <f t="shared" si="6"/>
        <v>6.1458333333333337E-2</v>
      </c>
    </row>
    <row r="16" spans="2:17" x14ac:dyDescent="0.2">
      <c r="B16" s="167">
        <v>22</v>
      </c>
      <c r="C16" s="61" t="str">
        <f>'EST HRS (Prime-)'!$L$8</f>
        <v>Project Manager</v>
      </c>
      <c r="D16" s="60" t="s">
        <v>218</v>
      </c>
      <c r="E16" s="168"/>
      <c r="F16" s="61">
        <f>+'EST HRS (Prime-)'!L79</f>
        <v>500</v>
      </c>
      <c r="G16" s="60"/>
      <c r="H16" s="169">
        <v>69.709999999999994</v>
      </c>
      <c r="I16" s="170"/>
      <c r="J16" s="171">
        <f t="shared" si="7"/>
        <v>34855</v>
      </c>
      <c r="K16" s="113"/>
      <c r="L16" s="141">
        <f t="shared" si="1"/>
        <v>41.666666666666664</v>
      </c>
      <c r="M16" s="122">
        <f t="shared" si="2"/>
        <v>69.709999999999994</v>
      </c>
      <c r="N16" s="122">
        <f t="shared" si="3"/>
        <v>84.983460999999991</v>
      </c>
      <c r="O16" s="122">
        <f t="shared" si="4"/>
        <v>21.261549999999996</v>
      </c>
      <c r="P16" s="122">
        <f t="shared" si="5"/>
        <v>175.95501099999998</v>
      </c>
      <c r="Q16" s="143">
        <f t="shared" si="6"/>
        <v>0.26041666666666663</v>
      </c>
    </row>
    <row r="17" spans="2:17" x14ac:dyDescent="0.2">
      <c r="B17" s="167">
        <v>19</v>
      </c>
      <c r="C17" s="61" t="str">
        <f>'EST HRS (Prime-)'!$M$8</f>
        <v>Sr Engineer</v>
      </c>
      <c r="D17" s="60" t="s">
        <v>219</v>
      </c>
      <c r="E17" s="168"/>
      <c r="F17" s="61">
        <f>+'EST HRS (Prime-)'!M79</f>
        <v>410</v>
      </c>
      <c r="G17" s="60"/>
      <c r="H17" s="169">
        <v>46.01</v>
      </c>
      <c r="I17" s="170"/>
      <c r="J17" s="171">
        <f t="shared" si="7"/>
        <v>18864.099999999999</v>
      </c>
      <c r="K17" s="113"/>
      <c r="L17" s="141">
        <f t="shared" si="1"/>
        <v>34.166666666666664</v>
      </c>
      <c r="M17" s="122">
        <f t="shared" si="2"/>
        <v>46.01</v>
      </c>
      <c r="N17" s="122">
        <f t="shared" si="3"/>
        <v>56.090791000000003</v>
      </c>
      <c r="O17" s="122">
        <f t="shared" si="4"/>
        <v>14.033049999999999</v>
      </c>
      <c r="P17" s="122">
        <f t="shared" si="5"/>
        <v>116.133841</v>
      </c>
      <c r="Q17" s="143">
        <f t="shared" si="6"/>
        <v>0.21354166666666666</v>
      </c>
    </row>
    <row r="18" spans="2:17" x14ac:dyDescent="0.2">
      <c r="B18" s="167">
        <v>21</v>
      </c>
      <c r="C18" s="61" t="str">
        <f>'EST HRS (Prime-)'!$N$8</f>
        <v>Sr Project Engineer</v>
      </c>
      <c r="D18" s="60" t="s">
        <v>220</v>
      </c>
      <c r="E18" s="168"/>
      <c r="F18" s="61">
        <f>+'EST HRS (Prime-)'!N79</f>
        <v>0</v>
      </c>
      <c r="G18" s="60"/>
      <c r="H18" s="169">
        <v>54.28</v>
      </c>
      <c r="I18" s="170"/>
      <c r="J18" s="171">
        <f>F18*H18</f>
        <v>0</v>
      </c>
      <c r="K18" s="113"/>
      <c r="L18" s="141">
        <f t="shared" si="1"/>
        <v>0</v>
      </c>
      <c r="M18" s="122">
        <f t="shared" si="2"/>
        <v>54.28</v>
      </c>
      <c r="N18" s="122">
        <f t="shared" si="3"/>
        <v>66.172747999999999</v>
      </c>
      <c r="O18" s="122">
        <f t="shared" si="4"/>
        <v>16.555399999999999</v>
      </c>
      <c r="P18" s="122">
        <f t="shared" si="5"/>
        <v>137.00814800000001</v>
      </c>
      <c r="Q18" s="143">
        <f t="shared" si="6"/>
        <v>0</v>
      </c>
    </row>
    <row r="19" spans="2:17" x14ac:dyDescent="0.2">
      <c r="B19" s="167">
        <v>19</v>
      </c>
      <c r="C19" s="61" t="str">
        <f>'EST HRS (Prime-)'!$O$8</f>
        <v>Sr Engineer</v>
      </c>
      <c r="D19" s="60" t="s">
        <v>220</v>
      </c>
      <c r="E19" s="168"/>
      <c r="F19" s="61">
        <f>+'EST HRS (Prime-)'!O79</f>
        <v>134</v>
      </c>
      <c r="G19" s="60"/>
      <c r="H19" s="169">
        <v>47.38</v>
      </c>
      <c r="I19" s="170"/>
      <c r="J19" s="171">
        <f t="shared" ref="J19" si="8">F19*H19</f>
        <v>6348.92</v>
      </c>
      <c r="K19" s="113"/>
      <c r="L19" s="141">
        <f t="shared" si="1"/>
        <v>11.166666666666666</v>
      </c>
      <c r="M19" s="122">
        <f t="shared" si="2"/>
        <v>47.38</v>
      </c>
      <c r="N19" s="122">
        <f t="shared" si="3"/>
        <v>57.760958000000009</v>
      </c>
      <c r="O19" s="122">
        <f t="shared" si="4"/>
        <v>14.450900000000001</v>
      </c>
      <c r="P19" s="122">
        <f t="shared" si="5"/>
        <v>119.59185800000002</v>
      </c>
      <c r="Q19" s="143">
        <f t="shared" si="6"/>
        <v>6.9791666666666669E-2</v>
      </c>
    </row>
    <row r="20" spans="2:17" x14ac:dyDescent="0.2">
      <c r="B20" s="167">
        <v>22</v>
      </c>
      <c r="C20" s="61" t="str">
        <f>'EST HRS (Prime-)'!$P$8</f>
        <v>Supervising Engineer</v>
      </c>
      <c r="D20" s="60" t="s">
        <v>221</v>
      </c>
      <c r="E20" s="168"/>
      <c r="F20" s="61">
        <f>+'EST HRS (Prime-)'!P79</f>
        <v>16</v>
      </c>
      <c r="G20" s="60"/>
      <c r="H20" s="169">
        <v>53.79</v>
      </c>
      <c r="I20" s="170"/>
      <c r="J20" s="171">
        <f t="shared" ref="J20:J22" si="9">F20*H20</f>
        <v>860.64</v>
      </c>
      <c r="K20" s="113"/>
      <c r="L20" s="141">
        <f t="shared" si="1"/>
        <v>1.3333333333333333</v>
      </c>
      <c r="M20" s="122">
        <f t="shared" si="2"/>
        <v>53.79</v>
      </c>
      <c r="N20" s="122">
        <f t="shared" si="3"/>
        <v>65.575389000000001</v>
      </c>
      <c r="O20" s="122">
        <f t="shared" si="4"/>
        <v>16.405950000000001</v>
      </c>
      <c r="P20" s="122">
        <f t="shared" si="5"/>
        <v>135.77133899999998</v>
      </c>
      <c r="Q20" s="143">
        <f t="shared" si="6"/>
        <v>8.3333333333333332E-3</v>
      </c>
    </row>
    <row r="21" spans="2:17" x14ac:dyDescent="0.2">
      <c r="B21" s="167">
        <v>19</v>
      </c>
      <c r="C21" s="61" t="str">
        <f>'EST HRS (Prime-)'!$Q$8</f>
        <v>Pr Designer</v>
      </c>
      <c r="D21" s="60" t="s">
        <v>222</v>
      </c>
      <c r="E21" s="168"/>
      <c r="F21" s="61">
        <f>+'EST HRS (Prime-)'!Q79</f>
        <v>232</v>
      </c>
      <c r="G21" s="60"/>
      <c r="H21" s="169">
        <v>47.44</v>
      </c>
      <c r="I21" s="170"/>
      <c r="J21" s="171">
        <f t="shared" si="9"/>
        <v>11006.08</v>
      </c>
      <c r="K21" s="113"/>
      <c r="L21" s="141">
        <f t="shared" si="1"/>
        <v>19.333333333333332</v>
      </c>
      <c r="M21" s="122">
        <f t="shared" si="2"/>
        <v>47.44</v>
      </c>
      <c r="N21" s="122">
        <f t="shared" si="3"/>
        <v>57.834104000000004</v>
      </c>
      <c r="O21" s="122">
        <f t="shared" si="4"/>
        <v>14.469199999999999</v>
      </c>
      <c r="P21" s="122">
        <f t="shared" si="5"/>
        <v>119.74330399999999</v>
      </c>
      <c r="Q21" s="143">
        <f t="shared" si="6"/>
        <v>0.12083333333333332</v>
      </c>
    </row>
    <row r="22" spans="2:17" x14ac:dyDescent="0.2">
      <c r="B22" s="167">
        <v>13</v>
      </c>
      <c r="C22" s="61" t="str">
        <f>'EST HRS (Prime-)'!$R$8</f>
        <v>Cad</v>
      </c>
      <c r="D22" s="60" t="s">
        <v>223</v>
      </c>
      <c r="E22" s="168"/>
      <c r="F22" s="61">
        <f>+'EST HRS (Prime-)'!R79</f>
        <v>0</v>
      </c>
      <c r="G22" s="60"/>
      <c r="H22" s="169">
        <v>19</v>
      </c>
      <c r="I22" s="170"/>
      <c r="J22" s="171">
        <f t="shared" si="9"/>
        <v>0</v>
      </c>
      <c r="K22" s="113"/>
      <c r="L22" s="141">
        <f t="shared" si="1"/>
        <v>0</v>
      </c>
      <c r="M22" s="122">
        <f t="shared" si="2"/>
        <v>19</v>
      </c>
      <c r="N22" s="122">
        <f t="shared" si="3"/>
        <v>23.1629</v>
      </c>
      <c r="O22" s="122">
        <f t="shared" si="4"/>
        <v>5.7949999999999999</v>
      </c>
      <c r="P22" s="122">
        <f t="shared" si="5"/>
        <v>47.957900000000002</v>
      </c>
      <c r="Q22" s="143">
        <f t="shared" si="6"/>
        <v>0</v>
      </c>
    </row>
    <row r="23" spans="2:17" x14ac:dyDescent="0.2">
      <c r="B23" s="167">
        <v>26</v>
      </c>
      <c r="C23" s="61" t="str">
        <f>'EST HRS (Prime-)'!$S$8</f>
        <v>Vice President</v>
      </c>
      <c r="D23" s="60" t="s">
        <v>224</v>
      </c>
      <c r="E23" s="168"/>
      <c r="F23" s="61">
        <f>+'EST HRS (Prime-)'!S79</f>
        <v>380</v>
      </c>
      <c r="G23" s="60"/>
      <c r="H23" s="169">
        <v>102.89</v>
      </c>
      <c r="I23" s="170"/>
      <c r="J23" s="171">
        <f>F23*H23</f>
        <v>39098.199999999997</v>
      </c>
      <c r="K23" s="113"/>
      <c r="L23" s="141">
        <f t="shared" si="1"/>
        <v>31.666666666666668</v>
      </c>
      <c r="M23" s="122">
        <f t="shared" si="2"/>
        <v>102.89</v>
      </c>
      <c r="N23" s="122">
        <f t="shared" si="3"/>
        <v>125.433199</v>
      </c>
      <c r="O23" s="122">
        <f t="shared" si="4"/>
        <v>31.381450000000001</v>
      </c>
      <c r="P23" s="122">
        <f t="shared" si="5"/>
        <v>259.70464900000002</v>
      </c>
      <c r="Q23" s="143">
        <f t="shared" si="6"/>
        <v>0.19791666666666669</v>
      </c>
    </row>
    <row r="24" spans="2:17" x14ac:dyDescent="0.2">
      <c r="B24" s="167">
        <v>21</v>
      </c>
      <c r="C24" s="61" t="str">
        <f>'EST HRS (Prime-)'!$T$8</f>
        <v>Se Construction Engineer</v>
      </c>
      <c r="D24" s="60" t="s">
        <v>151</v>
      </c>
      <c r="E24" s="168"/>
      <c r="F24" s="61">
        <f>+'EST HRS (Prime-)'!T79</f>
        <v>0</v>
      </c>
      <c r="G24" s="60"/>
      <c r="H24" s="169">
        <v>64.36</v>
      </c>
      <c r="I24" s="170"/>
      <c r="J24" s="171">
        <f t="shared" ref="J24" si="10">F24*H24</f>
        <v>0</v>
      </c>
      <c r="K24" s="113"/>
      <c r="L24" s="141">
        <f t="shared" si="1"/>
        <v>0</v>
      </c>
      <c r="M24" s="122">
        <f t="shared" si="2"/>
        <v>64.36</v>
      </c>
      <c r="N24" s="122">
        <f t="shared" si="3"/>
        <v>78.461275999999998</v>
      </c>
      <c r="O24" s="122">
        <f t="shared" si="4"/>
        <v>19.629799999999999</v>
      </c>
      <c r="P24" s="122">
        <f t="shared" si="5"/>
        <v>162.451076</v>
      </c>
      <c r="Q24" s="143">
        <f t="shared" si="6"/>
        <v>0</v>
      </c>
    </row>
    <row r="25" spans="2:17" x14ac:dyDescent="0.2">
      <c r="B25" s="167">
        <v>18</v>
      </c>
      <c r="C25" s="61" t="str">
        <f>'EST HRS (Prime-)'!$U$8</f>
        <v>Engineer II</v>
      </c>
      <c r="D25" s="60" t="s">
        <v>132</v>
      </c>
      <c r="E25" s="168"/>
      <c r="F25" s="61">
        <f>+'EST HRS (Prime-)'!U79</f>
        <v>294</v>
      </c>
      <c r="G25" s="60"/>
      <c r="H25" s="169">
        <v>41.98</v>
      </c>
      <c r="I25" s="170"/>
      <c r="J25" s="171">
        <f>F25*H25</f>
        <v>12342.119999999999</v>
      </c>
      <c r="K25" s="113"/>
      <c r="L25" s="141">
        <f t="shared" si="1"/>
        <v>24.5</v>
      </c>
      <c r="M25" s="122">
        <f t="shared" si="2"/>
        <v>41.98</v>
      </c>
      <c r="N25" s="122">
        <f t="shared" si="3"/>
        <v>51.177818000000002</v>
      </c>
      <c r="O25" s="122">
        <f t="shared" si="4"/>
        <v>12.803899999999999</v>
      </c>
      <c r="P25" s="122">
        <f t="shared" si="5"/>
        <v>105.96171799999999</v>
      </c>
      <c r="Q25" s="143">
        <f t="shared" si="6"/>
        <v>0.15312500000000001</v>
      </c>
    </row>
    <row r="26" spans="2:17" x14ac:dyDescent="0.2">
      <c r="B26" s="167">
        <v>25</v>
      </c>
      <c r="C26" s="61" t="str">
        <f>'EST HRS (Prime-)'!$V$8</f>
        <v>Program Director</v>
      </c>
      <c r="D26" s="60" t="s">
        <v>133</v>
      </c>
      <c r="E26" s="168"/>
      <c r="F26" s="61">
        <f>+'EST HRS (Prime-)'!V79</f>
        <v>48</v>
      </c>
      <c r="G26" s="60"/>
      <c r="H26" s="169">
        <v>103.94</v>
      </c>
      <c r="I26" s="170"/>
      <c r="J26" s="171">
        <f t="shared" ref="J26:J29" si="11">F26*H26</f>
        <v>4989.12</v>
      </c>
      <c r="K26" s="113"/>
      <c r="L26" s="141">
        <f t="shared" si="1"/>
        <v>4</v>
      </c>
      <c r="M26" s="122">
        <f t="shared" si="2"/>
        <v>103.94</v>
      </c>
      <c r="N26" s="122">
        <f t="shared" si="3"/>
        <v>126.71325400000001</v>
      </c>
      <c r="O26" s="122">
        <f t="shared" si="4"/>
        <v>31.701699999999999</v>
      </c>
      <c r="P26" s="122">
        <f t="shared" si="5"/>
        <v>262.35495400000002</v>
      </c>
      <c r="Q26" s="143">
        <f t="shared" si="6"/>
        <v>2.5000000000000001E-2</v>
      </c>
    </row>
    <row r="27" spans="2:17" x14ac:dyDescent="0.2">
      <c r="B27" s="167">
        <v>21</v>
      </c>
      <c r="C27" s="61" t="str">
        <f>'EST HRS (Prime-)'!$W$8</f>
        <v>Sr Member Tech Staff</v>
      </c>
      <c r="D27" s="60" t="s">
        <v>225</v>
      </c>
      <c r="E27" s="168"/>
      <c r="F27" s="61">
        <f>+'EST HRS (Prime-)'!W79</f>
        <v>192</v>
      </c>
      <c r="G27" s="60"/>
      <c r="H27" s="169">
        <v>55.61</v>
      </c>
      <c r="I27" s="170"/>
      <c r="J27" s="171">
        <f t="shared" si="11"/>
        <v>10677.119999999999</v>
      </c>
      <c r="K27" s="113"/>
      <c r="L27" s="141">
        <f t="shared" si="1"/>
        <v>16</v>
      </c>
      <c r="M27" s="122">
        <f t="shared" si="2"/>
        <v>55.61</v>
      </c>
      <c r="N27" s="122">
        <f t="shared" si="3"/>
        <v>67.794150999999999</v>
      </c>
      <c r="O27" s="122">
        <f t="shared" si="4"/>
        <v>16.96105</v>
      </c>
      <c r="P27" s="122">
        <f t="shared" si="5"/>
        <v>140.36520100000001</v>
      </c>
      <c r="Q27" s="143">
        <f t="shared" si="6"/>
        <v>0.1</v>
      </c>
    </row>
    <row r="28" spans="2:17" x14ac:dyDescent="0.2">
      <c r="B28" s="167">
        <v>18</v>
      </c>
      <c r="C28" s="61" t="str">
        <f>'EST HRS (Prime-)'!$X$8</f>
        <v>Sr IT Analyst</v>
      </c>
      <c r="D28" s="61" t="s">
        <v>292</v>
      </c>
      <c r="E28" s="60"/>
      <c r="F28" s="61">
        <f>+'EST HRS (Prime-)'!X79</f>
        <v>56</v>
      </c>
      <c r="G28" s="60"/>
      <c r="H28" s="169">
        <v>40.04</v>
      </c>
      <c r="I28" s="170"/>
      <c r="J28" s="171">
        <f>F28*H28</f>
        <v>2242.2399999999998</v>
      </c>
      <c r="K28" s="113"/>
      <c r="L28" s="141">
        <f t="shared" si="1"/>
        <v>4.666666666666667</v>
      </c>
      <c r="M28" s="122">
        <f t="shared" si="2"/>
        <v>40.04</v>
      </c>
      <c r="N28" s="122">
        <f t="shared" si="3"/>
        <v>48.812764000000001</v>
      </c>
      <c r="O28" s="122">
        <f t="shared" si="4"/>
        <v>12.212199999999999</v>
      </c>
      <c r="P28" s="122">
        <f t="shared" si="5"/>
        <v>101.064964</v>
      </c>
      <c r="Q28" s="143">
        <f t="shared" si="6"/>
        <v>2.9166666666666667E-2</v>
      </c>
    </row>
    <row r="29" spans="2:17" x14ac:dyDescent="0.2">
      <c r="B29" s="167">
        <v>16</v>
      </c>
      <c r="C29" s="61" t="str">
        <f>'EST HRS (Prime-)'!$Y$8</f>
        <v>Sr Admin Asst</v>
      </c>
      <c r="D29" s="61" t="s">
        <v>293</v>
      </c>
      <c r="E29" s="60"/>
      <c r="F29" s="61">
        <f>+'EST HRS (Prime-)'!Y79</f>
        <v>146</v>
      </c>
      <c r="G29" s="60"/>
      <c r="H29" s="169">
        <v>33.65</v>
      </c>
      <c r="I29" s="170"/>
      <c r="J29" s="172">
        <f t="shared" si="11"/>
        <v>4912.8999999999996</v>
      </c>
      <c r="K29" s="113"/>
      <c r="L29" s="141">
        <f t="shared" si="1"/>
        <v>12.166666666666666</v>
      </c>
      <c r="M29" s="122">
        <f t="shared" si="2"/>
        <v>33.65</v>
      </c>
      <c r="N29" s="122">
        <f t="shared" si="3"/>
        <v>41.022714999999998</v>
      </c>
      <c r="O29" s="122">
        <f t="shared" si="4"/>
        <v>10.263249999999999</v>
      </c>
      <c r="P29" s="122">
        <f t="shared" si="5"/>
        <v>84.935964999999996</v>
      </c>
      <c r="Q29" s="143">
        <f t="shared" si="6"/>
        <v>7.604166666666666E-2</v>
      </c>
    </row>
    <row r="30" spans="2:17" x14ac:dyDescent="0.2">
      <c r="B30" s="173"/>
      <c r="C30" s="174"/>
      <c r="D30" s="62"/>
      <c r="E30" s="64" t="s">
        <v>5</v>
      </c>
      <c r="F30" s="65">
        <f>SUM(F10:F29)</f>
        <v>4843</v>
      </c>
      <c r="G30" s="62"/>
      <c r="H30" s="62"/>
      <c r="I30" s="62"/>
      <c r="J30" s="65"/>
      <c r="K30" s="113"/>
    </row>
    <row r="31" spans="2:17" ht="15" x14ac:dyDescent="0.25">
      <c r="B31" s="173"/>
      <c r="C31" s="175"/>
      <c r="D31" s="62"/>
      <c r="E31" s="66"/>
      <c r="F31" s="63"/>
      <c r="G31" s="62"/>
      <c r="H31" s="62"/>
      <c r="I31" s="64"/>
      <c r="J31" s="169"/>
      <c r="K31" s="113"/>
    </row>
    <row r="32" spans="2:17" ht="15" x14ac:dyDescent="0.25">
      <c r="B32" s="173"/>
      <c r="C32" s="175"/>
      <c r="D32" s="62"/>
      <c r="E32" s="62"/>
      <c r="F32" s="62"/>
      <c r="G32" s="62"/>
      <c r="H32" s="62"/>
      <c r="I32" s="64" t="s">
        <v>15</v>
      </c>
      <c r="J32" s="176">
        <f>SUM(J10:J29)</f>
        <v>333631.46000000002</v>
      </c>
      <c r="K32" s="113"/>
    </row>
    <row r="33" spans="2:11" ht="15" x14ac:dyDescent="0.25">
      <c r="B33" s="173"/>
      <c r="C33" s="175"/>
      <c r="D33" s="60"/>
      <c r="E33" s="60"/>
      <c r="F33" s="60"/>
      <c r="G33" s="60"/>
      <c r="H33" s="60"/>
      <c r="I33" s="60"/>
      <c r="J33" s="177"/>
      <c r="K33" s="113"/>
    </row>
    <row r="34" spans="2:11" ht="15" x14ac:dyDescent="0.25">
      <c r="B34" s="173"/>
      <c r="C34" s="57" t="s">
        <v>16</v>
      </c>
      <c r="D34" s="67"/>
      <c r="E34" s="67"/>
      <c r="F34" s="67"/>
      <c r="G34" s="67"/>
      <c r="H34" s="67"/>
      <c r="I34" s="67"/>
      <c r="J34" s="178"/>
      <c r="K34" s="113"/>
    </row>
    <row r="35" spans="2:11" x14ac:dyDescent="0.2">
      <c r="B35" s="173"/>
      <c r="C35" s="60" t="s">
        <v>17</v>
      </c>
      <c r="D35" s="179">
        <v>1.2191000000000001</v>
      </c>
      <c r="E35" s="60" t="s">
        <v>18</v>
      </c>
      <c r="F35" s="60"/>
      <c r="G35" s="60"/>
      <c r="H35" s="60"/>
      <c r="I35" s="60"/>
      <c r="J35" s="169">
        <f>+J32*D35</f>
        <v>406730.11288600008</v>
      </c>
      <c r="K35" s="113"/>
    </row>
    <row r="36" spans="2:11" x14ac:dyDescent="0.2">
      <c r="B36" s="173"/>
      <c r="C36" s="62" t="s">
        <v>19</v>
      </c>
      <c r="D36" s="115">
        <v>0.30499999999999999</v>
      </c>
      <c r="E36" s="62" t="s">
        <v>20</v>
      </c>
      <c r="F36" s="62"/>
      <c r="G36" s="62"/>
      <c r="H36" s="62"/>
      <c r="I36" s="62"/>
      <c r="J36" s="169">
        <f>+J32*D36</f>
        <v>101757.5953</v>
      </c>
      <c r="K36" s="113"/>
    </row>
    <row r="37" spans="2:11" x14ac:dyDescent="0.2">
      <c r="B37" s="173"/>
      <c r="C37" s="67"/>
      <c r="D37" s="67"/>
      <c r="E37" s="67"/>
      <c r="F37" s="67"/>
      <c r="G37" s="67"/>
      <c r="H37" s="67"/>
      <c r="I37" s="67"/>
      <c r="J37" s="180"/>
      <c r="K37" s="113"/>
    </row>
    <row r="38" spans="2:11" ht="15" x14ac:dyDescent="0.25">
      <c r="B38" s="173"/>
      <c r="C38" s="175" t="s">
        <v>21</v>
      </c>
      <c r="D38" s="175"/>
      <c r="E38" s="175"/>
      <c r="F38" s="175"/>
      <c r="G38" s="175"/>
      <c r="H38" s="175"/>
      <c r="I38" s="175"/>
      <c r="J38" s="176">
        <f>SUM(J32:J36)</f>
        <v>842119.1681860002</v>
      </c>
      <c r="K38" s="113"/>
    </row>
    <row r="39" spans="2:11" x14ac:dyDescent="0.2">
      <c r="B39" s="173"/>
      <c r="C39" s="60"/>
      <c r="D39" s="60"/>
      <c r="E39" s="60"/>
      <c r="F39" s="60"/>
      <c r="G39" s="60"/>
      <c r="H39" s="60"/>
      <c r="I39" s="60"/>
      <c r="J39" s="181"/>
      <c r="K39" s="113"/>
    </row>
    <row r="40" spans="2:11" ht="15" x14ac:dyDescent="0.25">
      <c r="B40" s="173"/>
      <c r="C40" s="57" t="s">
        <v>22</v>
      </c>
      <c r="D40" s="67"/>
      <c r="E40" s="67"/>
      <c r="F40" s="67"/>
      <c r="G40" s="67"/>
      <c r="H40" s="67"/>
      <c r="I40" s="67"/>
      <c r="J40" s="166" t="s">
        <v>14</v>
      </c>
      <c r="K40" s="113"/>
    </row>
    <row r="41" spans="2:11" x14ac:dyDescent="0.2">
      <c r="B41" s="173"/>
      <c r="C41" s="68" t="s">
        <v>85</v>
      </c>
      <c r="D41" s="39"/>
      <c r="E41" s="68">
        <v>8120</v>
      </c>
      <c r="F41" s="182">
        <v>0.54</v>
      </c>
      <c r="G41" s="183"/>
      <c r="H41" s="68"/>
      <c r="I41" s="68"/>
      <c r="J41" s="169">
        <f>E41*F41</f>
        <v>4384.8</v>
      </c>
      <c r="K41" s="113"/>
    </row>
    <row r="42" spans="2:11" x14ac:dyDescent="0.2">
      <c r="B42" s="173"/>
      <c r="C42" s="68"/>
      <c r="D42" s="39"/>
      <c r="E42" s="68" t="s">
        <v>86</v>
      </c>
      <c r="F42" s="182" t="s">
        <v>87</v>
      </c>
      <c r="G42" s="183"/>
      <c r="H42" s="68"/>
      <c r="I42" s="68"/>
      <c r="J42" s="169"/>
      <c r="K42" s="113"/>
    </row>
    <row r="43" spans="2:11" s="141" customFormat="1" x14ac:dyDescent="0.2">
      <c r="B43" s="173"/>
      <c r="C43" s="68"/>
      <c r="D43" s="39"/>
      <c r="E43" s="68"/>
      <c r="F43" s="182"/>
      <c r="G43" s="183"/>
      <c r="H43" s="68"/>
      <c r="I43" s="68"/>
      <c r="J43" s="169"/>
      <c r="K43" s="113"/>
    </row>
    <row r="44" spans="2:11" s="141" customFormat="1" x14ac:dyDescent="0.2">
      <c r="B44" s="173"/>
      <c r="C44" s="68" t="s">
        <v>305</v>
      </c>
      <c r="D44" s="39"/>
      <c r="E44" s="68">
        <v>12</v>
      </c>
      <c r="F44" s="184">
        <v>300</v>
      </c>
      <c r="G44" s="183"/>
      <c r="H44" s="68"/>
      <c r="I44" s="68"/>
      <c r="J44" s="169">
        <f>E44*F44</f>
        <v>3600</v>
      </c>
      <c r="K44" s="113"/>
    </row>
    <row r="45" spans="2:11" s="141" customFormat="1" x14ac:dyDescent="0.2">
      <c r="B45" s="173"/>
      <c r="C45" s="68"/>
      <c r="D45" s="39"/>
      <c r="E45" s="68"/>
      <c r="F45" s="182"/>
      <c r="G45" s="183"/>
      <c r="H45" s="68"/>
      <c r="I45" s="68"/>
      <c r="J45" s="169"/>
      <c r="K45" s="113"/>
    </row>
    <row r="46" spans="2:11" s="141" customFormat="1" x14ac:dyDescent="0.2">
      <c r="B46" s="173"/>
      <c r="C46" s="68" t="s">
        <v>306</v>
      </c>
      <c r="D46" s="39"/>
      <c r="E46" s="68">
        <v>12</v>
      </c>
      <c r="F46" s="184">
        <v>150</v>
      </c>
      <c r="G46" s="183"/>
      <c r="H46" s="68"/>
      <c r="I46" s="68"/>
      <c r="J46" s="169">
        <f>E46*F46</f>
        <v>1800</v>
      </c>
      <c r="K46" s="113" t="s">
        <v>307</v>
      </c>
    </row>
    <row r="47" spans="2:11" s="141" customFormat="1" x14ac:dyDescent="0.2">
      <c r="B47" s="173"/>
      <c r="C47" s="68"/>
      <c r="D47" s="39"/>
      <c r="E47" s="68"/>
      <c r="F47" s="182"/>
      <c r="G47" s="183"/>
      <c r="H47" s="68"/>
      <c r="I47" s="68"/>
      <c r="J47" s="169"/>
      <c r="K47" s="113"/>
    </row>
    <row r="48" spans="2:11" s="141" customFormat="1" x14ac:dyDescent="0.2">
      <c r="B48" s="173"/>
      <c r="C48" s="113" t="s">
        <v>308</v>
      </c>
      <c r="D48" s="113"/>
      <c r="E48" s="113">
        <f>0.5*15*12</f>
        <v>90</v>
      </c>
      <c r="F48" s="185">
        <v>2.75</v>
      </c>
      <c r="G48" s="113"/>
      <c r="H48" s="113"/>
      <c r="I48" s="113"/>
      <c r="J48" s="169">
        <f>E48*F48</f>
        <v>247.5</v>
      </c>
      <c r="K48" s="113"/>
    </row>
    <row r="49" spans="2:11" s="141" customFormat="1" x14ac:dyDescent="0.2">
      <c r="B49" s="173"/>
      <c r="C49" s="113"/>
      <c r="D49" s="113"/>
      <c r="E49" s="113"/>
      <c r="F49" s="113"/>
      <c r="G49" s="113"/>
      <c r="H49" s="113"/>
      <c r="I49" s="113"/>
      <c r="J49" s="113"/>
      <c r="K49" s="113"/>
    </row>
    <row r="50" spans="2:11" s="141" customFormat="1" x14ac:dyDescent="0.2">
      <c r="B50" s="173"/>
      <c r="C50" s="113" t="s">
        <v>99</v>
      </c>
      <c r="D50" s="113"/>
      <c r="E50" s="113">
        <v>24</v>
      </c>
      <c r="F50" s="185">
        <v>12</v>
      </c>
      <c r="G50" s="113"/>
      <c r="H50" s="113"/>
      <c r="I50" s="113"/>
      <c r="J50" s="169">
        <f>E50*F50</f>
        <v>288</v>
      </c>
      <c r="K50" s="113"/>
    </row>
    <row r="51" spans="2:11" s="141" customFormat="1" x14ac:dyDescent="0.2">
      <c r="B51" s="173"/>
      <c r="C51" s="113"/>
      <c r="D51" s="113"/>
      <c r="E51" s="113"/>
      <c r="F51" s="113"/>
      <c r="G51" s="113"/>
      <c r="H51" s="113"/>
      <c r="I51" s="113"/>
      <c r="J51" s="113"/>
      <c r="K51" s="113"/>
    </row>
    <row r="52" spans="2:11" s="141" customFormat="1" x14ac:dyDescent="0.2">
      <c r="B52" s="173"/>
      <c r="C52" s="68" t="s">
        <v>309</v>
      </c>
      <c r="D52" s="39"/>
      <c r="E52" s="68">
        <v>6</v>
      </c>
      <c r="F52" s="182">
        <v>202</v>
      </c>
      <c r="G52" s="183"/>
      <c r="H52" s="68"/>
      <c r="I52" s="68"/>
      <c r="J52" s="169">
        <f t="shared" ref="J52:J55" si="12">E52*F52</f>
        <v>1212</v>
      </c>
      <c r="K52" s="113"/>
    </row>
    <row r="53" spans="2:11" s="141" customFormat="1" x14ac:dyDescent="0.2">
      <c r="B53" s="173"/>
      <c r="C53" s="68"/>
      <c r="D53" s="39"/>
      <c r="E53" s="68">
        <v>6</v>
      </c>
      <c r="F53" s="182">
        <v>157</v>
      </c>
      <c r="G53" s="183"/>
      <c r="H53" s="68"/>
      <c r="I53" s="68"/>
      <c r="J53" s="169">
        <f t="shared" si="12"/>
        <v>942</v>
      </c>
      <c r="K53" s="113"/>
    </row>
    <row r="54" spans="2:11" s="141" customFormat="1" x14ac:dyDescent="0.2">
      <c r="B54" s="173"/>
      <c r="C54" s="68"/>
      <c r="D54" s="39"/>
      <c r="E54" s="68"/>
      <c r="F54" s="182"/>
      <c r="G54" s="183"/>
      <c r="H54" s="68"/>
      <c r="I54" s="68"/>
      <c r="J54" s="169"/>
      <c r="K54" s="113"/>
    </row>
    <row r="55" spans="2:11" s="141" customFormat="1" x14ac:dyDescent="0.2">
      <c r="B55" s="173"/>
      <c r="C55" s="68" t="s">
        <v>310</v>
      </c>
      <c r="D55" s="39"/>
      <c r="E55" s="68">
        <f>12*2</f>
        <v>24</v>
      </c>
      <c r="F55" s="182">
        <v>74</v>
      </c>
      <c r="G55" s="183"/>
      <c r="H55" s="68"/>
      <c r="I55" s="68"/>
      <c r="J55" s="169">
        <f t="shared" si="12"/>
        <v>1776</v>
      </c>
      <c r="K55" s="113"/>
    </row>
    <row r="56" spans="2:11" s="141" customFormat="1" x14ac:dyDescent="0.2">
      <c r="B56" s="173"/>
      <c r="C56" s="68"/>
      <c r="D56" s="39"/>
      <c r="E56" s="68"/>
      <c r="F56" s="182"/>
      <c r="G56" s="183"/>
      <c r="H56" s="68"/>
      <c r="I56" s="68"/>
      <c r="J56" s="169"/>
      <c r="K56" s="113"/>
    </row>
    <row r="57" spans="2:11" x14ac:dyDescent="0.2">
      <c r="B57" s="173"/>
      <c r="C57" s="68"/>
      <c r="D57" s="39"/>
      <c r="E57" s="68"/>
      <c r="F57" s="182"/>
      <c r="G57" s="183"/>
      <c r="H57" s="68"/>
      <c r="I57" s="68"/>
      <c r="J57" s="169"/>
      <c r="K57" s="113"/>
    </row>
    <row r="58" spans="2:11" x14ac:dyDescent="0.2">
      <c r="B58" s="173"/>
      <c r="C58" s="68" t="s">
        <v>23</v>
      </c>
      <c r="D58" s="39"/>
      <c r="E58" s="68">
        <v>1000</v>
      </c>
      <c r="F58" s="182">
        <v>0.1</v>
      </c>
      <c r="G58" s="183"/>
      <c r="H58" s="68"/>
      <c r="I58" s="68"/>
      <c r="J58" s="169">
        <f>E58*F58</f>
        <v>100</v>
      </c>
      <c r="K58" s="113"/>
    </row>
    <row r="59" spans="2:11" x14ac:dyDescent="0.2">
      <c r="B59" s="173"/>
      <c r="C59" s="68"/>
      <c r="D59" s="39"/>
      <c r="E59" s="68" t="s">
        <v>88</v>
      </c>
      <c r="F59" s="182" t="s">
        <v>89</v>
      </c>
      <c r="G59" s="183"/>
      <c r="H59" s="68"/>
      <c r="I59" s="68"/>
      <c r="J59" s="169"/>
      <c r="K59" s="113"/>
    </row>
    <row r="60" spans="2:11" x14ac:dyDescent="0.2">
      <c r="B60" s="173"/>
      <c r="C60" s="68"/>
      <c r="D60" s="39"/>
      <c r="E60" s="68"/>
      <c r="F60" s="182"/>
      <c r="G60" s="183"/>
      <c r="H60" s="68"/>
      <c r="I60" s="68"/>
      <c r="J60" s="169"/>
      <c r="K60" s="113"/>
    </row>
    <row r="61" spans="2:11" s="141" customFormat="1" x14ac:dyDescent="0.2">
      <c r="B61" s="173"/>
      <c r="C61" s="68" t="s">
        <v>301</v>
      </c>
      <c r="D61" s="39"/>
      <c r="E61" s="68"/>
      <c r="F61" s="182"/>
      <c r="G61" s="183"/>
      <c r="H61" s="68"/>
      <c r="I61" s="68"/>
      <c r="J61" s="169">
        <v>6400</v>
      </c>
      <c r="K61" s="113"/>
    </row>
    <row r="62" spans="2:11" s="141" customFormat="1" x14ac:dyDescent="0.2">
      <c r="B62" s="173"/>
      <c r="C62" s="68" t="s">
        <v>302</v>
      </c>
      <c r="D62" s="39"/>
      <c r="E62" s="68"/>
      <c r="F62" s="182"/>
      <c r="G62" s="183"/>
      <c r="H62" s="68"/>
      <c r="I62" s="68"/>
      <c r="J62" s="169"/>
      <c r="K62" s="113"/>
    </row>
    <row r="63" spans="2:11" s="141" customFormat="1" x14ac:dyDescent="0.2">
      <c r="B63" s="173"/>
      <c r="C63" s="68"/>
      <c r="D63" s="39"/>
      <c r="E63" s="68"/>
      <c r="F63" s="182"/>
      <c r="G63" s="183"/>
      <c r="H63" s="68"/>
      <c r="I63" s="68"/>
      <c r="J63" s="169"/>
      <c r="K63" s="113"/>
    </row>
    <row r="64" spans="2:11" x14ac:dyDescent="0.2">
      <c r="B64" s="173"/>
      <c r="C64" s="68" t="s">
        <v>24</v>
      </c>
      <c r="D64" s="39"/>
      <c r="E64" s="68" t="s">
        <v>25</v>
      </c>
      <c r="F64" s="182"/>
      <c r="G64" s="183"/>
      <c r="H64" s="68"/>
      <c r="I64" s="68"/>
      <c r="J64" s="169">
        <v>150</v>
      </c>
      <c r="K64" s="113"/>
    </row>
    <row r="65" spans="2:11" x14ac:dyDescent="0.2">
      <c r="B65" s="173"/>
      <c r="C65" s="68"/>
      <c r="D65" s="39"/>
      <c r="E65" s="68"/>
      <c r="F65" s="182"/>
      <c r="G65" s="183"/>
      <c r="H65" s="68"/>
      <c r="I65" s="68"/>
      <c r="J65" s="169"/>
      <c r="K65" s="113"/>
    </row>
    <row r="66" spans="2:11" x14ac:dyDescent="0.2">
      <c r="B66" s="173"/>
      <c r="C66" s="68" t="s">
        <v>98</v>
      </c>
      <c r="D66" s="39"/>
      <c r="E66" s="114">
        <v>5</v>
      </c>
      <c r="F66" s="186">
        <v>10</v>
      </c>
      <c r="G66" s="183"/>
      <c r="H66" s="68"/>
      <c r="I66" s="68"/>
      <c r="J66" s="169">
        <f>E66*F66</f>
        <v>50</v>
      </c>
      <c r="K66" s="113"/>
    </row>
    <row r="67" spans="2:11" x14ac:dyDescent="0.2">
      <c r="B67" s="173"/>
      <c r="C67" s="187"/>
      <c r="D67" s="75"/>
      <c r="E67" s="74" t="s">
        <v>96</v>
      </c>
      <c r="F67" s="80" t="s">
        <v>97</v>
      </c>
      <c r="G67" s="188"/>
      <c r="H67" s="187"/>
      <c r="I67" s="187"/>
      <c r="J67" s="172"/>
      <c r="K67" s="113"/>
    </row>
    <row r="68" spans="2:11" x14ac:dyDescent="0.2">
      <c r="B68" s="173"/>
      <c r="C68" s="189"/>
      <c r="D68" s="187"/>
      <c r="E68" s="187"/>
      <c r="F68" s="189"/>
      <c r="G68" s="187"/>
      <c r="H68" s="190"/>
      <c r="I68" s="191"/>
      <c r="J68" s="43"/>
      <c r="K68" s="113"/>
    </row>
    <row r="69" spans="2:11" ht="15" x14ac:dyDescent="0.25">
      <c r="B69" s="173"/>
      <c r="C69" s="61"/>
      <c r="D69" s="60"/>
      <c r="E69" s="60"/>
      <c r="F69" s="192"/>
      <c r="G69" s="60"/>
      <c r="H69" s="169"/>
      <c r="I69" s="193" t="s">
        <v>26</v>
      </c>
      <c r="J69" s="176">
        <f>SUM(J41:J67)</f>
        <v>20950.3</v>
      </c>
      <c r="K69" s="113"/>
    </row>
    <row r="70" spans="2:11" x14ac:dyDescent="0.2">
      <c r="B70" s="173"/>
      <c r="C70" s="60" t="s">
        <v>27</v>
      </c>
      <c r="D70" s="60"/>
      <c r="E70" s="60"/>
      <c r="F70" s="60"/>
      <c r="G70" s="60"/>
      <c r="H70" s="60"/>
      <c r="I70" s="60"/>
      <c r="J70" s="194"/>
      <c r="K70" s="113"/>
    </row>
    <row r="71" spans="2:11" ht="15" x14ac:dyDescent="0.25">
      <c r="B71" s="173"/>
      <c r="C71" s="175"/>
      <c r="D71" s="60"/>
      <c r="E71" s="60"/>
      <c r="F71" s="60"/>
      <c r="G71" s="195"/>
      <c r="H71" s="60"/>
      <c r="I71" s="60"/>
      <c r="J71" s="172"/>
      <c r="K71" s="113"/>
    </row>
    <row r="72" spans="2:11" ht="15" x14ac:dyDescent="0.25">
      <c r="B72" s="173"/>
      <c r="C72" s="61"/>
      <c r="D72" s="60"/>
      <c r="E72" s="60"/>
      <c r="F72" s="192"/>
      <c r="G72" s="60"/>
      <c r="H72" s="176" t="s">
        <v>32</v>
      </c>
      <c r="I72" s="66"/>
      <c r="J72" s="176">
        <f>+J69+J38</f>
        <v>863069.46818600025</v>
      </c>
      <c r="K72" s="113"/>
    </row>
    <row r="73" spans="2:11" ht="15" x14ac:dyDescent="0.25">
      <c r="B73" s="173"/>
      <c r="C73" s="196" t="s">
        <v>28</v>
      </c>
      <c r="D73" s="60"/>
      <c r="E73" s="60"/>
      <c r="F73" s="192"/>
      <c r="G73" s="60"/>
      <c r="H73" s="169"/>
      <c r="I73" s="66"/>
      <c r="J73" s="197"/>
      <c r="K73" s="113"/>
    </row>
    <row r="74" spans="2:11" ht="15" x14ac:dyDescent="0.25">
      <c r="B74" s="173"/>
      <c r="C74" s="61" t="s">
        <v>331</v>
      </c>
      <c r="D74" s="60"/>
      <c r="E74" s="60"/>
      <c r="F74" s="192"/>
      <c r="G74" s="60"/>
      <c r="H74" s="169"/>
      <c r="I74" s="66"/>
      <c r="J74" s="169">
        <f>'EST COST (Sub-1)'!$J$57</f>
        <v>151073</v>
      </c>
      <c r="K74" s="113"/>
    </row>
    <row r="75" spans="2:11" ht="15" x14ac:dyDescent="0.25">
      <c r="B75" s="173"/>
      <c r="C75" s="61" t="s">
        <v>332</v>
      </c>
      <c r="D75" s="60"/>
      <c r="E75" s="60"/>
      <c r="F75" s="192"/>
      <c r="G75" s="60"/>
      <c r="H75" s="169"/>
      <c r="I75" s="66"/>
      <c r="J75" s="169">
        <f>'EST COST (Sub-2)'!$J$57</f>
        <v>374719</v>
      </c>
      <c r="K75" s="113"/>
    </row>
    <row r="76" spans="2:11" ht="15" x14ac:dyDescent="0.25">
      <c r="B76" s="173"/>
      <c r="C76" s="61" t="s">
        <v>333</v>
      </c>
      <c r="D76" s="60"/>
      <c r="E76" s="60"/>
      <c r="F76" s="192"/>
      <c r="G76" s="60"/>
      <c r="H76" s="169"/>
      <c r="I76" s="66"/>
      <c r="J76" s="169">
        <f>'EST COST (Sub 3)'!$J$57</f>
        <v>38786</v>
      </c>
      <c r="K76" s="113"/>
    </row>
    <row r="77" spans="2:11" ht="15" x14ac:dyDescent="0.25">
      <c r="B77" s="173"/>
      <c r="C77" s="61" t="s">
        <v>334</v>
      </c>
      <c r="D77" s="60"/>
      <c r="E77" s="60"/>
      <c r="F77" s="192"/>
      <c r="G77" s="60"/>
      <c r="H77" s="169"/>
      <c r="I77" s="66"/>
      <c r="J77" s="169">
        <f>'EST COST (Sub-4)'!$J$60</f>
        <v>102302</v>
      </c>
      <c r="K77" s="113"/>
    </row>
    <row r="78" spans="2:11" ht="15" x14ac:dyDescent="0.25">
      <c r="B78" s="173"/>
      <c r="C78" s="61" t="s">
        <v>335</v>
      </c>
      <c r="D78" s="60"/>
      <c r="E78" s="60"/>
      <c r="F78" s="192"/>
      <c r="G78" s="60"/>
      <c r="H78" s="169"/>
      <c r="I78" s="66"/>
      <c r="J78" s="169">
        <f>'EST COST (Sub-5)'!$J$57</f>
        <v>40340</v>
      </c>
      <c r="K78" s="113"/>
    </row>
    <row r="79" spans="2:11" ht="15" x14ac:dyDescent="0.25">
      <c r="B79" s="173"/>
      <c r="C79" s="61" t="s">
        <v>336</v>
      </c>
      <c r="D79" s="60"/>
      <c r="E79" s="60"/>
      <c r="F79" s="192"/>
      <c r="G79" s="60"/>
      <c r="H79" s="169"/>
      <c r="I79" s="66"/>
      <c r="J79" s="169">
        <f>'EST COST (Sub-6)'!$J$58</f>
        <v>18496</v>
      </c>
      <c r="K79" s="113"/>
    </row>
    <row r="80" spans="2:11" ht="15" x14ac:dyDescent="0.25">
      <c r="B80" s="173"/>
      <c r="C80" s="61" t="s">
        <v>337</v>
      </c>
      <c r="D80" s="60"/>
      <c r="E80" s="60"/>
      <c r="F80" s="61"/>
      <c r="G80" s="60"/>
      <c r="H80" s="169"/>
      <c r="I80" s="66"/>
      <c r="J80" s="169">
        <f>'EST COST (Sub-7)'!$J$58</f>
        <v>122017.36619999999</v>
      </c>
      <c r="K80" s="113"/>
    </row>
    <row r="81" spans="2:11" x14ac:dyDescent="0.2">
      <c r="B81" s="173"/>
      <c r="C81" s="61"/>
      <c r="D81" s="60"/>
      <c r="E81" s="60"/>
      <c r="F81" s="60"/>
      <c r="G81" s="60"/>
      <c r="H81" s="192"/>
      <c r="I81" s="192"/>
      <c r="J81" s="169"/>
      <c r="K81" s="113"/>
    </row>
    <row r="82" spans="2:11" x14ac:dyDescent="0.2">
      <c r="B82" s="173"/>
      <c r="C82" s="60"/>
      <c r="D82" s="60"/>
      <c r="E82" s="60"/>
      <c r="F82" s="60"/>
      <c r="G82" s="60"/>
      <c r="H82" s="60"/>
      <c r="I82" s="60"/>
      <c r="J82" s="194"/>
      <c r="K82" s="113"/>
    </row>
    <row r="83" spans="2:11" x14ac:dyDescent="0.2">
      <c r="B83" s="173"/>
      <c r="C83" s="67"/>
      <c r="D83" s="67"/>
      <c r="E83" s="67"/>
      <c r="F83" s="67"/>
      <c r="G83" s="67"/>
      <c r="H83" s="67"/>
      <c r="I83" s="67"/>
      <c r="J83" s="198"/>
      <c r="K83" s="113"/>
    </row>
    <row r="84" spans="2:11" x14ac:dyDescent="0.2">
      <c r="B84" s="173"/>
      <c r="C84" s="192"/>
      <c r="D84" s="192"/>
      <c r="E84" s="192"/>
      <c r="F84" s="192"/>
      <c r="G84" s="192"/>
      <c r="H84" s="192"/>
      <c r="I84" s="192"/>
      <c r="J84" s="199"/>
      <c r="K84" s="113"/>
    </row>
    <row r="85" spans="2:11" ht="15" x14ac:dyDescent="0.25">
      <c r="B85" s="173"/>
      <c r="C85" s="200" t="s">
        <v>29</v>
      </c>
      <c r="D85" s="200"/>
      <c r="E85" s="200"/>
      <c r="F85" s="200"/>
      <c r="G85" s="200"/>
      <c r="H85" s="200"/>
      <c r="I85" s="200"/>
      <c r="J85" s="176">
        <f>SUM(J74:J83)</f>
        <v>847733.36620000005</v>
      </c>
      <c r="K85" s="113"/>
    </row>
    <row r="86" spans="2:11" ht="15" x14ac:dyDescent="0.25">
      <c r="B86" s="173"/>
      <c r="C86" s="192"/>
      <c r="D86" s="192"/>
      <c r="E86" s="192"/>
      <c r="F86" s="192"/>
      <c r="G86" s="192"/>
      <c r="H86" s="192"/>
      <c r="I86" s="192"/>
      <c r="J86" s="176"/>
      <c r="K86" s="113"/>
    </row>
    <row r="87" spans="2:11" ht="15" x14ac:dyDescent="0.25">
      <c r="B87" s="173"/>
      <c r="C87" s="192"/>
      <c r="D87" s="192"/>
      <c r="E87" s="192"/>
      <c r="F87" s="192"/>
      <c r="G87" s="192"/>
      <c r="H87" s="192"/>
      <c r="I87" s="192"/>
      <c r="J87" s="176"/>
      <c r="K87" s="113"/>
    </row>
    <row r="88" spans="2:11" ht="15.75" x14ac:dyDescent="0.25">
      <c r="B88" s="173"/>
      <c r="C88" s="192"/>
      <c r="D88" s="192"/>
      <c r="E88" s="192"/>
      <c r="F88" s="192"/>
      <c r="G88" s="192"/>
      <c r="H88" s="201" t="s">
        <v>30</v>
      </c>
      <c r="I88" s="175"/>
      <c r="J88" s="176">
        <f>J85+J72</f>
        <v>1710802.8343860004</v>
      </c>
      <c r="K88" s="113"/>
    </row>
    <row r="89" spans="2:11" ht="15" thickBot="1" x14ac:dyDescent="0.25">
      <c r="B89" s="173"/>
      <c r="C89" s="192"/>
      <c r="D89" s="192"/>
      <c r="E89" s="192"/>
      <c r="F89" s="192"/>
      <c r="G89" s="192"/>
      <c r="H89" s="192"/>
      <c r="I89" s="192"/>
      <c r="J89" s="202"/>
      <c r="K89" s="113"/>
    </row>
    <row r="90" spans="2:11" ht="18.75" thickBot="1" x14ac:dyDescent="0.3">
      <c r="B90" s="173"/>
      <c r="C90" s="203" t="str">
        <f>"Agreement " &amp; C2 &amp; " Total Cost:"</f>
        <v>Agreement Agreement Number  Total Cost:</v>
      </c>
      <c r="D90" s="192"/>
      <c r="E90" s="192"/>
      <c r="F90" s="192"/>
      <c r="G90" s="192"/>
      <c r="H90" s="203" t="s">
        <v>31</v>
      </c>
      <c r="I90" s="192"/>
      <c r="J90" s="204">
        <f>ROUND(J88,0)</f>
        <v>1710803</v>
      </c>
      <c r="K90" s="113"/>
    </row>
    <row r="91" spans="2:11" x14ac:dyDescent="0.2">
      <c r="B91" s="173"/>
      <c r="C91" s="192"/>
      <c r="D91" s="192"/>
      <c r="E91" s="192"/>
      <c r="F91" s="192"/>
      <c r="G91" s="192"/>
      <c r="H91" s="192"/>
      <c r="I91" s="192"/>
      <c r="J91" s="202"/>
      <c r="K91" s="113"/>
    </row>
    <row r="92" spans="2:11" x14ac:dyDescent="0.2">
      <c r="B92" s="173"/>
      <c r="C92" s="192"/>
      <c r="D92" s="192"/>
      <c r="E92" s="192"/>
      <c r="F92" s="192"/>
      <c r="G92" s="192"/>
      <c r="H92" s="192"/>
      <c r="I92" s="192"/>
      <c r="J92" s="202"/>
      <c r="K92" s="113"/>
    </row>
    <row r="93" spans="2:11" x14ac:dyDescent="0.2">
      <c r="B93" s="173"/>
      <c r="C93" s="113"/>
      <c r="D93" s="113"/>
      <c r="E93" s="113"/>
      <c r="F93" s="113"/>
      <c r="G93" s="113"/>
      <c r="H93" s="113"/>
      <c r="I93" s="113"/>
      <c r="J93" s="113"/>
      <c r="K93" s="113"/>
    </row>
    <row r="94" spans="2:11" x14ac:dyDescent="0.2">
      <c r="B94" s="173"/>
      <c r="C94" s="113"/>
      <c r="D94" s="113"/>
      <c r="E94" s="113"/>
      <c r="F94" s="113"/>
      <c r="G94" s="113"/>
      <c r="H94" s="113"/>
      <c r="I94" s="113"/>
      <c r="J94" s="113"/>
      <c r="K94" s="113"/>
    </row>
  </sheetData>
  <mergeCells count="4">
    <mergeCell ref="C2:J2"/>
    <mergeCell ref="C3:J3"/>
    <mergeCell ref="C5:J5"/>
    <mergeCell ref="C4:J4"/>
  </mergeCells>
  <pageMargins left="0.7" right="0.7" top="0.75" bottom="0.75" header="0.3" footer="0.3"/>
  <pageSetup scale="65" orientation="portrait" r:id="rId1"/>
  <headerFooter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B79"/>
  <sheetViews>
    <sheetView zoomScale="75" zoomScaleNormal="75" workbookViewId="0">
      <selection activeCell="AG19" sqref="AG19"/>
    </sheetView>
  </sheetViews>
  <sheetFormatPr defaultRowHeight="14.25" x14ac:dyDescent="0.2"/>
  <cols>
    <col min="1" max="1" width="6.75" customWidth="1"/>
    <col min="2" max="2" width="4.625" customWidth="1"/>
    <col min="4" max="4" width="5.75" customWidth="1"/>
    <col min="5" max="5" width="40.625" customWidth="1"/>
    <col min="6" max="9" width="10.625" customWidth="1"/>
    <col min="10" max="25" width="10.625" hidden="1" customWidth="1"/>
    <col min="26" max="26" width="10.625" customWidth="1"/>
    <col min="27" max="27" width="10.25" style="117" customWidth="1"/>
  </cols>
  <sheetData>
    <row r="5" spans="1:27" ht="36" customHeight="1" x14ac:dyDescent="0.25">
      <c r="A5" s="227" t="s">
        <v>338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27" ht="18" x14ac:dyDescent="0.25">
      <c r="A6" s="51" t="s">
        <v>339</v>
      </c>
    </row>
    <row r="7" spans="1:27" ht="18.75" thickBot="1" x14ac:dyDescent="0.3">
      <c r="A7" s="1" t="s">
        <v>0</v>
      </c>
      <c r="B7" s="2"/>
      <c r="C7" s="2"/>
      <c r="D7" s="2"/>
      <c r="E7" s="2"/>
      <c r="F7" s="116">
        <f>'EST COST (Sub-1)'!P11</f>
        <v>346.74772000000002</v>
      </c>
      <c r="G7" s="116">
        <f>'EST COST (Sub-1)'!P12</f>
        <v>146.76815999999999</v>
      </c>
      <c r="H7" s="116">
        <f>'EST COST (Sub-1)'!P13</f>
        <v>69.254239999999996</v>
      </c>
      <c r="I7" s="116">
        <f>'EST COST (Sub-1)'!P14</f>
        <v>116.81093600000001</v>
      </c>
      <c r="J7" s="116"/>
      <c r="K7" s="116"/>
      <c r="L7" s="116"/>
      <c r="M7" s="116"/>
      <c r="N7" s="116"/>
      <c r="O7" s="116"/>
      <c r="AA7" s="47"/>
    </row>
    <row r="8" spans="1:27" ht="26.25" thickBot="1" x14ac:dyDescent="0.25">
      <c r="A8" s="4" t="s">
        <v>2</v>
      </c>
      <c r="B8" s="4"/>
      <c r="C8" s="5"/>
      <c r="D8" s="6" t="s">
        <v>3</v>
      </c>
      <c r="E8" s="5" t="s">
        <v>4</v>
      </c>
      <c r="F8" s="150" t="s">
        <v>204</v>
      </c>
      <c r="G8" s="150" t="s">
        <v>205</v>
      </c>
      <c r="H8" s="150" t="s">
        <v>206</v>
      </c>
      <c r="I8" s="150" t="s">
        <v>207</v>
      </c>
      <c r="J8" s="77">
        <v>5</v>
      </c>
      <c r="K8" s="77">
        <v>6</v>
      </c>
      <c r="L8" s="77">
        <v>7</v>
      </c>
      <c r="M8" s="77">
        <v>8</v>
      </c>
      <c r="N8" s="77">
        <v>9</v>
      </c>
      <c r="O8" s="77">
        <v>10</v>
      </c>
      <c r="P8" s="77">
        <v>11</v>
      </c>
      <c r="Q8" s="77">
        <v>12</v>
      </c>
      <c r="R8" s="77">
        <v>13</v>
      </c>
      <c r="S8" s="77">
        <v>14</v>
      </c>
      <c r="T8" s="77">
        <v>15</v>
      </c>
      <c r="U8" s="77">
        <v>16</v>
      </c>
      <c r="V8" s="77">
        <v>17</v>
      </c>
      <c r="W8" s="77">
        <v>18</v>
      </c>
      <c r="X8" s="77">
        <v>19</v>
      </c>
      <c r="Y8" s="77">
        <v>20</v>
      </c>
      <c r="Z8" s="7" t="s">
        <v>5</v>
      </c>
      <c r="AA8" s="118" t="s">
        <v>289</v>
      </c>
    </row>
    <row r="9" spans="1:27" ht="25.5" x14ac:dyDescent="0.2">
      <c r="A9" s="8"/>
      <c r="B9" s="9"/>
      <c r="C9" s="9"/>
      <c r="D9" s="9"/>
      <c r="E9" s="9"/>
      <c r="F9" s="109" t="s">
        <v>211</v>
      </c>
      <c r="G9" s="109" t="s">
        <v>273</v>
      </c>
      <c r="H9" s="109" t="s">
        <v>274</v>
      </c>
      <c r="I9" s="109" t="s">
        <v>275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4"/>
    </row>
    <row r="10" spans="1:27" x14ac:dyDescent="0.2">
      <c r="A10" s="84" t="s">
        <v>141</v>
      </c>
      <c r="B10" s="85" t="s">
        <v>6</v>
      </c>
      <c r="C10" s="86"/>
      <c r="D10" s="86"/>
      <c r="E10" s="86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>
        <f>SUM(Z11:Z23)</f>
        <v>79</v>
      </c>
      <c r="AA10" s="119">
        <f>SUM(AA11:AA23)</f>
        <v>14705</v>
      </c>
    </row>
    <row r="11" spans="1:27" ht="15" x14ac:dyDescent="0.2">
      <c r="A11" s="89"/>
      <c r="B11" s="90">
        <v>1.1000000000000001</v>
      </c>
      <c r="C11" s="90" t="s">
        <v>6</v>
      </c>
      <c r="D11" s="90"/>
      <c r="E11" s="90"/>
      <c r="F11" s="92"/>
      <c r="G11" s="92"/>
      <c r="H11" s="92"/>
      <c r="I11" s="92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>
        <f t="shared" ref="Z11:Z15" si="0">SUM(F11:Y11)</f>
        <v>0</v>
      </c>
      <c r="AA11" s="120">
        <f>ROUND(SUMPRODUCT($F$7:$Y$7,F11:Y11),0)</f>
        <v>0</v>
      </c>
    </row>
    <row r="12" spans="1:27" ht="15" x14ac:dyDescent="0.2">
      <c r="A12" s="89"/>
      <c r="B12" s="90"/>
      <c r="C12" s="93"/>
      <c r="D12" s="93"/>
      <c r="E12" s="90"/>
      <c r="F12" s="92"/>
      <c r="G12" s="92"/>
      <c r="H12" s="92"/>
      <c r="I12" s="92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2">
        <f t="shared" si="0"/>
        <v>0</v>
      </c>
      <c r="AA12" s="120">
        <f t="shared" ref="AA12:AA23" si="1">ROUND(SUMPRODUCT($F$7:$Y$7,F12:Y12),0)</f>
        <v>0</v>
      </c>
    </row>
    <row r="13" spans="1:27" x14ac:dyDescent="0.2">
      <c r="A13" s="94"/>
      <c r="B13" s="90"/>
      <c r="C13" s="90"/>
      <c r="D13" s="90"/>
      <c r="E13" s="90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>
        <f t="shared" si="0"/>
        <v>0</v>
      </c>
      <c r="AA13" s="120">
        <f t="shared" si="1"/>
        <v>0</v>
      </c>
    </row>
    <row r="14" spans="1:27" x14ac:dyDescent="0.2">
      <c r="A14" s="94"/>
      <c r="B14" s="90">
        <v>1.2</v>
      </c>
      <c r="C14" s="90" t="s">
        <v>311</v>
      </c>
      <c r="D14" s="90"/>
      <c r="E14" s="90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>
        <f t="shared" si="0"/>
        <v>0</v>
      </c>
      <c r="AA14" s="120">
        <f t="shared" si="1"/>
        <v>0</v>
      </c>
    </row>
    <row r="15" spans="1:27" x14ac:dyDescent="0.2">
      <c r="A15" s="94"/>
      <c r="B15" s="90">
        <v>1.3</v>
      </c>
      <c r="C15" s="90" t="s">
        <v>37</v>
      </c>
      <c r="D15" s="90"/>
      <c r="E15" s="90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>
        <f t="shared" si="0"/>
        <v>0</v>
      </c>
      <c r="AA15" s="120">
        <f t="shared" si="1"/>
        <v>0</v>
      </c>
    </row>
    <row r="16" spans="1:27" x14ac:dyDescent="0.2">
      <c r="A16" s="94"/>
      <c r="B16" s="90">
        <v>1.4</v>
      </c>
      <c r="C16" s="90" t="s">
        <v>38</v>
      </c>
      <c r="D16" s="90"/>
      <c r="E16" s="90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120">
        <f t="shared" si="1"/>
        <v>0</v>
      </c>
    </row>
    <row r="17" spans="1:27" x14ac:dyDescent="0.2">
      <c r="A17" s="94"/>
      <c r="B17" s="90"/>
      <c r="C17" s="95" t="s">
        <v>312</v>
      </c>
      <c r="D17" s="90"/>
      <c r="E17" s="90" t="s">
        <v>39</v>
      </c>
      <c r="F17" s="92"/>
      <c r="G17" s="92">
        <v>28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>
        <f>SUM(F17:Y17)</f>
        <v>28</v>
      </c>
      <c r="AA17" s="120">
        <f t="shared" si="1"/>
        <v>4110</v>
      </c>
    </row>
    <row r="18" spans="1:27" x14ac:dyDescent="0.2">
      <c r="A18" s="94"/>
      <c r="B18" s="90"/>
      <c r="C18" s="95" t="s">
        <v>313</v>
      </c>
      <c r="D18" s="90"/>
      <c r="E18" s="90" t="s">
        <v>40</v>
      </c>
      <c r="F18" s="92">
        <v>12</v>
      </c>
      <c r="G18" s="92">
        <v>12</v>
      </c>
      <c r="H18" s="92">
        <v>0</v>
      </c>
      <c r="I18" s="92">
        <v>3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>
        <f t="shared" ref="Z18:Z45" si="2">SUM(F18:Y18)</f>
        <v>27</v>
      </c>
      <c r="AA18" s="120">
        <f t="shared" si="1"/>
        <v>6273</v>
      </c>
    </row>
    <row r="19" spans="1:27" x14ac:dyDescent="0.2">
      <c r="A19" s="94"/>
      <c r="B19" s="90">
        <v>1.5</v>
      </c>
      <c r="C19" s="90" t="s">
        <v>43</v>
      </c>
      <c r="D19" s="90"/>
      <c r="E19" s="90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>
        <f t="shared" si="2"/>
        <v>0</v>
      </c>
      <c r="AA19" s="120">
        <f t="shared" si="1"/>
        <v>0</v>
      </c>
    </row>
    <row r="20" spans="1:27" x14ac:dyDescent="0.2">
      <c r="A20" s="94"/>
      <c r="B20" s="90">
        <v>1.6</v>
      </c>
      <c r="C20" s="90" t="s">
        <v>41</v>
      </c>
      <c r="D20" s="90"/>
      <c r="E20" s="90"/>
      <c r="F20" s="92">
        <v>4</v>
      </c>
      <c r="G20" s="92">
        <v>20</v>
      </c>
      <c r="H20" s="92">
        <v>0</v>
      </c>
      <c r="I20" s="92">
        <v>0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>
        <f t="shared" si="2"/>
        <v>24</v>
      </c>
      <c r="AA20" s="120">
        <f t="shared" si="1"/>
        <v>4322</v>
      </c>
    </row>
    <row r="21" spans="1:27" x14ac:dyDescent="0.2">
      <c r="A21" s="94"/>
      <c r="B21" s="96">
        <v>1.7</v>
      </c>
      <c r="C21" s="90" t="s">
        <v>42</v>
      </c>
      <c r="D21" s="90"/>
      <c r="E21" s="90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>
        <f t="shared" si="2"/>
        <v>0</v>
      </c>
      <c r="AA21" s="120">
        <f t="shared" si="1"/>
        <v>0</v>
      </c>
    </row>
    <row r="22" spans="1:27" x14ac:dyDescent="0.2">
      <c r="A22" s="94"/>
      <c r="B22" s="96">
        <v>1.8</v>
      </c>
      <c r="C22" s="90" t="s">
        <v>44</v>
      </c>
      <c r="D22" s="90"/>
      <c r="E22" s="90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>
        <f t="shared" si="2"/>
        <v>0</v>
      </c>
      <c r="AA22" s="120">
        <f t="shared" si="1"/>
        <v>0</v>
      </c>
    </row>
    <row r="23" spans="1:27" x14ac:dyDescent="0.2">
      <c r="A23" s="94"/>
      <c r="B23" s="93"/>
      <c r="C23" s="90"/>
      <c r="D23" s="90"/>
      <c r="E23" s="90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>
        <f t="shared" si="2"/>
        <v>0</v>
      </c>
      <c r="AA23" s="120">
        <f t="shared" si="1"/>
        <v>0</v>
      </c>
    </row>
    <row r="24" spans="1:27" x14ac:dyDescent="0.2">
      <c r="A24" s="84" t="s">
        <v>142</v>
      </c>
      <c r="B24" s="85" t="s">
        <v>45</v>
      </c>
      <c r="C24" s="86"/>
      <c r="D24" s="86"/>
      <c r="E24" s="86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>
        <f>SUM(Z25:Z34)</f>
        <v>1019</v>
      </c>
      <c r="AA24" s="119">
        <f>SUM(AA25:AA34)</f>
        <v>120301</v>
      </c>
    </row>
    <row r="25" spans="1:27" ht="15" x14ac:dyDescent="0.2">
      <c r="A25" s="89"/>
      <c r="B25" s="90">
        <v>2.1</v>
      </c>
      <c r="C25" s="90" t="s">
        <v>46</v>
      </c>
      <c r="D25" s="90"/>
      <c r="E25" s="90"/>
      <c r="F25" s="92">
        <v>6</v>
      </c>
      <c r="G25" s="92">
        <v>32</v>
      </c>
      <c r="H25" s="92">
        <v>0</v>
      </c>
      <c r="I25" s="92">
        <v>0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>
        <f t="shared" si="2"/>
        <v>38</v>
      </c>
      <c r="AA25" s="120">
        <f t="shared" ref="AA25:AA34" si="3">ROUND(SUMPRODUCT($F$7:$Y$7,F25:Y25),0)</f>
        <v>6777</v>
      </c>
    </row>
    <row r="26" spans="1:27" ht="15" x14ac:dyDescent="0.2">
      <c r="A26" s="89"/>
      <c r="B26" s="90">
        <v>2.2000000000000002</v>
      </c>
      <c r="C26" s="93" t="s">
        <v>90</v>
      </c>
      <c r="D26" s="93"/>
      <c r="E26" s="90"/>
      <c r="F26" s="92">
        <v>0</v>
      </c>
      <c r="G26" s="92">
        <v>60</v>
      </c>
      <c r="H26" s="92">
        <f>6*20</f>
        <v>120</v>
      </c>
      <c r="I26" s="92">
        <v>33</v>
      </c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142">
        <f t="shared" si="2"/>
        <v>213</v>
      </c>
      <c r="AA26" s="120">
        <f t="shared" si="3"/>
        <v>20971</v>
      </c>
    </row>
    <row r="27" spans="1:27" x14ac:dyDescent="0.2">
      <c r="A27" s="94"/>
      <c r="B27" s="90"/>
      <c r="C27" s="90"/>
      <c r="D27" s="90"/>
      <c r="E27" s="90"/>
      <c r="F27" s="92">
        <v>0</v>
      </c>
      <c r="G27" s="92"/>
      <c r="H27" s="92">
        <v>0</v>
      </c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142">
        <f t="shared" si="2"/>
        <v>0</v>
      </c>
      <c r="AA27" s="120">
        <f t="shared" si="3"/>
        <v>0</v>
      </c>
    </row>
    <row r="28" spans="1:27" x14ac:dyDescent="0.2">
      <c r="A28" s="94"/>
      <c r="B28" s="90">
        <v>2.2999999999999998</v>
      </c>
      <c r="C28" s="90" t="s">
        <v>48</v>
      </c>
      <c r="D28" s="90"/>
      <c r="E28" s="90"/>
      <c r="F28" s="92">
        <v>10</v>
      </c>
      <c r="G28" s="92">
        <f>40+14+19</f>
        <v>73</v>
      </c>
      <c r="H28" s="92">
        <f>53+112+2</f>
        <v>167</v>
      </c>
      <c r="I28" s="92">
        <f>20+17+15</f>
        <v>52</v>
      </c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142">
        <f t="shared" si="2"/>
        <v>302</v>
      </c>
      <c r="AA28" s="120">
        <f t="shared" si="3"/>
        <v>31821</v>
      </c>
    </row>
    <row r="29" spans="1:27" x14ac:dyDescent="0.2">
      <c r="A29" s="94"/>
      <c r="B29" s="90"/>
      <c r="C29" s="90"/>
      <c r="D29" s="90"/>
      <c r="E29" s="90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142">
        <f t="shared" si="2"/>
        <v>0</v>
      </c>
      <c r="AA29" s="120">
        <f t="shared" si="3"/>
        <v>0</v>
      </c>
    </row>
    <row r="30" spans="1:27" x14ac:dyDescent="0.2">
      <c r="A30" s="94"/>
      <c r="B30" s="90">
        <v>2.4</v>
      </c>
      <c r="C30" s="90" t="s">
        <v>50</v>
      </c>
      <c r="D30" s="90"/>
      <c r="E30" s="90"/>
      <c r="F30" s="92">
        <v>0</v>
      </c>
      <c r="G30" s="92">
        <v>22</v>
      </c>
      <c r="H30" s="92">
        <v>26</v>
      </c>
      <c r="I30" s="92">
        <v>0</v>
      </c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142">
        <f t="shared" si="2"/>
        <v>48</v>
      </c>
      <c r="AA30" s="120">
        <f t="shared" si="3"/>
        <v>5030</v>
      </c>
    </row>
    <row r="31" spans="1:27" x14ac:dyDescent="0.2">
      <c r="A31" s="94"/>
      <c r="B31" s="90"/>
      <c r="C31" s="90"/>
      <c r="D31" s="90"/>
      <c r="E31" s="90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142">
        <f t="shared" si="2"/>
        <v>0</v>
      </c>
      <c r="AA31" s="120">
        <f t="shared" si="3"/>
        <v>0</v>
      </c>
    </row>
    <row r="32" spans="1:27" x14ac:dyDescent="0.2">
      <c r="A32" s="94"/>
      <c r="B32" s="90">
        <v>2.5</v>
      </c>
      <c r="C32" s="90" t="s">
        <v>52</v>
      </c>
      <c r="D32" s="90"/>
      <c r="E32" s="90"/>
      <c r="F32" s="92">
        <v>6</v>
      </c>
      <c r="G32" s="92">
        <v>120</v>
      </c>
      <c r="H32" s="92">
        <v>26</v>
      </c>
      <c r="I32" s="92">
        <v>30</v>
      </c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142">
        <f t="shared" si="2"/>
        <v>182</v>
      </c>
      <c r="AA32" s="120">
        <f t="shared" si="3"/>
        <v>24998</v>
      </c>
    </row>
    <row r="33" spans="1:28" x14ac:dyDescent="0.2">
      <c r="A33" s="94"/>
      <c r="B33" s="90">
        <v>2.6</v>
      </c>
      <c r="C33" s="90" t="s">
        <v>300</v>
      </c>
      <c r="D33" s="90"/>
      <c r="E33" s="90"/>
      <c r="F33" s="92">
        <v>7</v>
      </c>
      <c r="G33" s="92">
        <v>70</v>
      </c>
      <c r="H33" s="92">
        <v>49</v>
      </c>
      <c r="I33" s="92">
        <v>7</v>
      </c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142">
        <f t="shared" si="2"/>
        <v>133</v>
      </c>
      <c r="AA33" s="120">
        <f t="shared" si="3"/>
        <v>16912</v>
      </c>
      <c r="AB33" s="141" t="s">
        <v>27</v>
      </c>
    </row>
    <row r="34" spans="1:28" x14ac:dyDescent="0.2">
      <c r="A34" s="94"/>
      <c r="B34" s="96">
        <v>2.7</v>
      </c>
      <c r="C34" s="90" t="s">
        <v>54</v>
      </c>
      <c r="D34" s="90"/>
      <c r="E34" s="90"/>
      <c r="F34" s="92">
        <v>8</v>
      </c>
      <c r="G34" s="92">
        <v>45</v>
      </c>
      <c r="H34" s="92">
        <v>30</v>
      </c>
      <c r="I34" s="92">
        <v>20</v>
      </c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142">
        <f t="shared" si="2"/>
        <v>103</v>
      </c>
      <c r="AA34" s="120">
        <f t="shared" si="3"/>
        <v>13792</v>
      </c>
    </row>
    <row r="35" spans="1:28" x14ac:dyDescent="0.2">
      <c r="A35" s="84" t="s">
        <v>143</v>
      </c>
      <c r="B35" s="85" t="s">
        <v>91</v>
      </c>
      <c r="C35" s="86"/>
      <c r="D35" s="86"/>
      <c r="E35" s="86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>
        <f>SUM(Z36:Z40)</f>
        <v>0</v>
      </c>
      <c r="AA35" s="119">
        <f>SUM(AA36:AA40)</f>
        <v>0</v>
      </c>
    </row>
    <row r="36" spans="1:28" x14ac:dyDescent="0.2">
      <c r="A36" s="89"/>
      <c r="B36" s="90">
        <v>3.1</v>
      </c>
      <c r="C36" s="90" t="s">
        <v>58</v>
      </c>
      <c r="D36" s="90"/>
      <c r="E36" s="90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>
        <f t="shared" si="2"/>
        <v>0</v>
      </c>
      <c r="AA36" s="120">
        <f t="shared" ref="AA36:AA40" si="4">ROUND(SUMPRODUCT($F$7:$Y$7,F36:Y36),0)</f>
        <v>0</v>
      </c>
    </row>
    <row r="37" spans="1:28" x14ac:dyDescent="0.2">
      <c r="A37" s="94"/>
      <c r="B37" s="90">
        <v>3.2</v>
      </c>
      <c r="C37" s="90" t="s">
        <v>55</v>
      </c>
      <c r="D37" s="90"/>
      <c r="E37" s="90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>
        <f t="shared" si="2"/>
        <v>0</v>
      </c>
      <c r="AA37" s="120">
        <f t="shared" si="4"/>
        <v>0</v>
      </c>
    </row>
    <row r="38" spans="1:28" x14ac:dyDescent="0.2">
      <c r="A38" s="94"/>
      <c r="B38" s="90">
        <v>3.3</v>
      </c>
      <c r="C38" s="90" t="s">
        <v>59</v>
      </c>
      <c r="D38" s="90"/>
      <c r="E38" s="90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>
        <f t="shared" si="2"/>
        <v>0</v>
      </c>
      <c r="AA38" s="120">
        <f t="shared" si="4"/>
        <v>0</v>
      </c>
    </row>
    <row r="39" spans="1:28" x14ac:dyDescent="0.2">
      <c r="A39" s="94"/>
      <c r="B39" s="90">
        <v>3.4</v>
      </c>
      <c r="C39" s="90" t="s">
        <v>56</v>
      </c>
      <c r="D39" s="90"/>
      <c r="E39" s="90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>
        <f t="shared" si="2"/>
        <v>0</v>
      </c>
      <c r="AA39" s="120">
        <f t="shared" si="4"/>
        <v>0</v>
      </c>
    </row>
    <row r="40" spans="1:28" x14ac:dyDescent="0.2">
      <c r="A40" s="94"/>
      <c r="B40" s="90">
        <v>3.5</v>
      </c>
      <c r="C40" s="90" t="s">
        <v>57</v>
      </c>
      <c r="D40" s="90"/>
      <c r="E40" s="90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>
        <f t="shared" si="2"/>
        <v>0</v>
      </c>
      <c r="AA40" s="120">
        <f t="shared" si="4"/>
        <v>0</v>
      </c>
    </row>
    <row r="41" spans="1:28" x14ac:dyDescent="0.2">
      <c r="A41" s="84" t="s">
        <v>144</v>
      </c>
      <c r="B41" s="85" t="s">
        <v>60</v>
      </c>
      <c r="C41" s="86"/>
      <c r="D41" s="86"/>
      <c r="E41" s="86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>
        <f>SUM(Z42:Z45)</f>
        <v>0</v>
      </c>
      <c r="AA41" s="119">
        <f>SUM(AA42:AA45)</f>
        <v>0</v>
      </c>
    </row>
    <row r="42" spans="1:28" x14ac:dyDescent="0.2">
      <c r="A42" s="89"/>
      <c r="B42" s="90">
        <v>4.0999999999999996</v>
      </c>
      <c r="C42" s="90" t="s">
        <v>61</v>
      </c>
      <c r="D42" s="90"/>
      <c r="E42" s="90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>
        <f t="shared" si="2"/>
        <v>0</v>
      </c>
      <c r="AA42" s="120">
        <f t="shared" ref="AA42:AA45" si="5">ROUND(SUMPRODUCT($F$7:$Y$7,F42:Y42),0)</f>
        <v>0</v>
      </c>
    </row>
    <row r="43" spans="1:28" x14ac:dyDescent="0.2">
      <c r="A43" s="94"/>
      <c r="B43" s="90">
        <v>4.2</v>
      </c>
      <c r="C43" s="90" t="s">
        <v>92</v>
      </c>
      <c r="D43" s="90"/>
      <c r="E43" s="90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>
        <f t="shared" si="2"/>
        <v>0</v>
      </c>
      <c r="AA43" s="120">
        <f t="shared" si="5"/>
        <v>0</v>
      </c>
    </row>
    <row r="44" spans="1:28" x14ac:dyDescent="0.2">
      <c r="A44" s="94"/>
      <c r="B44" s="90">
        <v>4.3</v>
      </c>
      <c r="C44" s="90" t="s">
        <v>62</v>
      </c>
      <c r="D44" s="90"/>
      <c r="E44" s="90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>
        <f t="shared" si="2"/>
        <v>0</v>
      </c>
      <c r="AA44" s="120">
        <f t="shared" si="5"/>
        <v>0</v>
      </c>
    </row>
    <row r="45" spans="1:28" x14ac:dyDescent="0.2">
      <c r="A45" s="94"/>
      <c r="B45" s="90">
        <v>4.4000000000000004</v>
      </c>
      <c r="C45" s="90" t="s">
        <v>63</v>
      </c>
      <c r="D45" s="90"/>
      <c r="E45" s="90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>
        <f t="shared" si="2"/>
        <v>0</v>
      </c>
      <c r="AA45" s="120">
        <f t="shared" si="5"/>
        <v>0</v>
      </c>
    </row>
    <row r="46" spans="1:28" x14ac:dyDescent="0.2">
      <c r="A46" s="84" t="s">
        <v>145</v>
      </c>
      <c r="B46" s="85" t="s">
        <v>64</v>
      </c>
      <c r="C46" s="86"/>
      <c r="D46" s="86"/>
      <c r="E46" s="86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>
        <f>SUM(Z47:Z50)</f>
        <v>0</v>
      </c>
      <c r="AA46" s="119">
        <f>SUM(AA47:AA50)</f>
        <v>0</v>
      </c>
    </row>
    <row r="47" spans="1:28" x14ac:dyDescent="0.2">
      <c r="A47" s="89"/>
      <c r="B47" s="90">
        <v>5.0999999999999996</v>
      </c>
      <c r="C47" s="90" t="s">
        <v>65</v>
      </c>
      <c r="D47" s="90"/>
      <c r="E47" s="90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120">
        <f t="shared" ref="AA47:AA50" si="6">ROUND(SUMPRODUCT($F$7:$Y$7,F47:Y47),0)</f>
        <v>0</v>
      </c>
    </row>
    <row r="48" spans="1:28" x14ac:dyDescent="0.2">
      <c r="A48" s="94"/>
      <c r="B48" s="90"/>
      <c r="C48" s="90" t="s">
        <v>100</v>
      </c>
      <c r="D48" s="90"/>
      <c r="E48" s="90" t="s">
        <v>66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>
        <f t="shared" ref="Z48:Z67" si="7">SUM(F48:Y48)</f>
        <v>0</v>
      </c>
      <c r="AA48" s="120">
        <f t="shared" si="6"/>
        <v>0</v>
      </c>
    </row>
    <row r="49" spans="1:28" x14ac:dyDescent="0.2">
      <c r="A49" s="94"/>
      <c r="B49" s="90"/>
      <c r="C49" s="90" t="s">
        <v>101</v>
      </c>
      <c r="D49" s="90"/>
      <c r="E49" s="90" t="s">
        <v>67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>
        <f t="shared" si="7"/>
        <v>0</v>
      </c>
      <c r="AA49" s="120">
        <f t="shared" si="6"/>
        <v>0</v>
      </c>
    </row>
    <row r="50" spans="1:28" x14ac:dyDescent="0.2">
      <c r="A50" s="94"/>
      <c r="B50" s="90"/>
      <c r="C50" s="90" t="s">
        <v>102</v>
      </c>
      <c r="D50" s="90"/>
      <c r="E50" s="90" t="s">
        <v>68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>
        <f t="shared" si="7"/>
        <v>0</v>
      </c>
      <c r="AA50" s="120">
        <f t="shared" si="6"/>
        <v>0</v>
      </c>
    </row>
    <row r="51" spans="1:28" x14ac:dyDescent="0.2">
      <c r="A51" s="84" t="s">
        <v>146</v>
      </c>
      <c r="B51" s="85" t="s">
        <v>69</v>
      </c>
      <c r="C51" s="86"/>
      <c r="D51" s="86"/>
      <c r="E51" s="86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>
        <f>SUM(Z52:Z61)</f>
        <v>64</v>
      </c>
      <c r="AA51" s="119">
        <f>SUM(AA52:AA61)</f>
        <v>9688</v>
      </c>
    </row>
    <row r="52" spans="1:28" x14ac:dyDescent="0.2">
      <c r="A52" s="89"/>
      <c r="B52" s="90">
        <v>6.1</v>
      </c>
      <c r="C52" s="90" t="s">
        <v>70</v>
      </c>
      <c r="D52" s="90"/>
      <c r="E52" s="90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>
        <f t="shared" si="7"/>
        <v>0</v>
      </c>
      <c r="AA52" s="120">
        <f t="shared" ref="AA52:AA61" si="8">ROUND(SUMPRODUCT($F$7:$Y$7,F52:Y52),0)</f>
        <v>0</v>
      </c>
    </row>
    <row r="53" spans="1:28" x14ac:dyDescent="0.2">
      <c r="A53" s="94"/>
      <c r="B53" s="90">
        <v>6.2</v>
      </c>
      <c r="C53" s="90" t="s">
        <v>93</v>
      </c>
      <c r="D53" s="90"/>
      <c r="E53" s="90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>
        <f t="shared" si="7"/>
        <v>0</v>
      </c>
      <c r="AA53" s="120">
        <f t="shared" si="8"/>
        <v>0</v>
      </c>
    </row>
    <row r="54" spans="1:28" x14ac:dyDescent="0.2">
      <c r="A54" s="94"/>
      <c r="B54" s="90"/>
      <c r="C54" s="90" t="s">
        <v>106</v>
      </c>
      <c r="D54" s="90"/>
      <c r="E54" s="90" t="s">
        <v>114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>
        <f t="shared" si="7"/>
        <v>0</v>
      </c>
      <c r="AA54" s="120">
        <f t="shared" si="8"/>
        <v>0</v>
      </c>
    </row>
    <row r="55" spans="1:28" x14ac:dyDescent="0.2">
      <c r="A55" s="94"/>
      <c r="B55" s="90"/>
      <c r="C55" s="90" t="s">
        <v>107</v>
      </c>
      <c r="D55" s="90"/>
      <c r="E55" s="90" t="s">
        <v>115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>
        <f t="shared" si="7"/>
        <v>0</v>
      </c>
      <c r="AA55" s="120">
        <f t="shared" si="8"/>
        <v>0</v>
      </c>
    </row>
    <row r="56" spans="1:28" x14ac:dyDescent="0.2">
      <c r="A56" s="94"/>
      <c r="B56" s="90"/>
      <c r="C56" s="90" t="s">
        <v>108</v>
      </c>
      <c r="D56" s="90"/>
      <c r="E56" s="90" t="s">
        <v>116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>
        <f t="shared" si="7"/>
        <v>0</v>
      </c>
      <c r="AA56" s="120">
        <f t="shared" si="8"/>
        <v>0</v>
      </c>
    </row>
    <row r="57" spans="1:28" x14ac:dyDescent="0.2">
      <c r="A57" s="94"/>
      <c r="B57" s="90"/>
      <c r="C57" s="90" t="s">
        <v>109</v>
      </c>
      <c r="D57" s="90"/>
      <c r="E57" s="90" t="s">
        <v>118</v>
      </c>
      <c r="F57" s="92">
        <v>5</v>
      </c>
      <c r="G57" s="92">
        <v>10</v>
      </c>
      <c r="H57" s="92">
        <v>10</v>
      </c>
      <c r="I57" s="92">
        <v>0</v>
      </c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>
        <f>SUM(F57:Y57)</f>
        <v>25</v>
      </c>
      <c r="AA57" s="120">
        <f t="shared" si="8"/>
        <v>3894</v>
      </c>
      <c r="AB57" s="141"/>
    </row>
    <row r="58" spans="1:28" x14ac:dyDescent="0.2">
      <c r="A58" s="94"/>
      <c r="B58" s="90"/>
      <c r="C58" s="90" t="s">
        <v>110</v>
      </c>
      <c r="D58" s="90"/>
      <c r="E58" s="90" t="s">
        <v>117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>
        <f t="shared" si="7"/>
        <v>0</v>
      </c>
      <c r="AA58" s="120">
        <f t="shared" si="8"/>
        <v>0</v>
      </c>
    </row>
    <row r="59" spans="1:28" x14ac:dyDescent="0.2">
      <c r="A59" s="94"/>
      <c r="B59" s="90"/>
      <c r="C59" s="90" t="s">
        <v>111</v>
      </c>
      <c r="D59" s="90"/>
      <c r="E59" s="90" t="s">
        <v>119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>
        <f t="shared" si="7"/>
        <v>0</v>
      </c>
      <c r="AA59" s="120">
        <f t="shared" si="8"/>
        <v>0</v>
      </c>
    </row>
    <row r="60" spans="1:28" x14ac:dyDescent="0.2">
      <c r="A60" s="94"/>
      <c r="B60" s="90"/>
      <c r="C60" s="90" t="s">
        <v>112</v>
      </c>
      <c r="D60" s="90"/>
      <c r="E60" s="90" t="s">
        <v>120</v>
      </c>
      <c r="F60" s="92">
        <v>5</v>
      </c>
      <c r="G60" s="92">
        <v>22</v>
      </c>
      <c r="H60" s="92">
        <v>12</v>
      </c>
      <c r="I60" s="92">
        <v>0</v>
      </c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>
        <f>SUM(F60:Y60)</f>
        <v>39</v>
      </c>
      <c r="AA60" s="120">
        <f t="shared" si="8"/>
        <v>5794</v>
      </c>
      <c r="AB60" s="141"/>
    </row>
    <row r="61" spans="1:28" x14ac:dyDescent="0.2">
      <c r="A61" s="94"/>
      <c r="B61" s="90"/>
      <c r="C61" s="90" t="s">
        <v>113</v>
      </c>
      <c r="D61" s="90"/>
      <c r="E61" s="90" t="s">
        <v>121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>
        <f t="shared" si="7"/>
        <v>0</v>
      </c>
      <c r="AA61" s="120">
        <f t="shared" si="8"/>
        <v>0</v>
      </c>
    </row>
    <row r="62" spans="1:28" x14ac:dyDescent="0.2">
      <c r="A62" s="84" t="s">
        <v>147</v>
      </c>
      <c r="B62" s="85" t="s">
        <v>94</v>
      </c>
      <c r="C62" s="86"/>
      <c r="D62" s="86"/>
      <c r="E62" s="86"/>
      <c r="F62" s="88" t="str">
        <f>IF(SUM(F63:F65)=0,"",(F63:F65))</f>
        <v/>
      </c>
      <c r="G62" s="88" t="str">
        <f t="shared" ref="G62:Y62" si="9">IF(SUM(G63:G65)=0,"",(G63:G65))</f>
        <v/>
      </c>
      <c r="H62" s="88" t="str">
        <f t="shared" si="9"/>
        <v/>
      </c>
      <c r="I62" s="88" t="str">
        <f t="shared" si="9"/>
        <v/>
      </c>
      <c r="J62" s="88" t="str">
        <f t="shared" si="9"/>
        <v/>
      </c>
      <c r="K62" s="88" t="str">
        <f t="shared" si="9"/>
        <v/>
      </c>
      <c r="L62" s="88" t="str">
        <f t="shared" si="9"/>
        <v/>
      </c>
      <c r="M62" s="88" t="str">
        <f t="shared" si="9"/>
        <v/>
      </c>
      <c r="N62" s="88" t="str">
        <f t="shared" si="9"/>
        <v/>
      </c>
      <c r="O62" s="88" t="str">
        <f t="shared" si="9"/>
        <v/>
      </c>
      <c r="P62" s="88" t="str">
        <f t="shared" si="9"/>
        <v/>
      </c>
      <c r="Q62" s="88" t="str">
        <f t="shared" si="9"/>
        <v/>
      </c>
      <c r="R62" s="88" t="str">
        <f t="shared" si="9"/>
        <v/>
      </c>
      <c r="S62" s="88" t="str">
        <f t="shared" si="9"/>
        <v/>
      </c>
      <c r="T62" s="88" t="str">
        <f t="shared" si="9"/>
        <v/>
      </c>
      <c r="U62" s="88" t="str">
        <f t="shared" si="9"/>
        <v/>
      </c>
      <c r="V62" s="88" t="str">
        <f t="shared" si="9"/>
        <v/>
      </c>
      <c r="W62" s="88" t="str">
        <f t="shared" si="9"/>
        <v/>
      </c>
      <c r="X62" s="88" t="str">
        <f t="shared" si="9"/>
        <v/>
      </c>
      <c r="Y62" s="88" t="str">
        <f t="shared" si="9"/>
        <v/>
      </c>
      <c r="Z62" s="88">
        <f>SUM(Z63:Z65)</f>
        <v>0</v>
      </c>
      <c r="AA62" s="119">
        <f>SUM(AA63:AA65)</f>
        <v>0</v>
      </c>
    </row>
    <row r="63" spans="1:28" x14ac:dyDescent="0.2">
      <c r="A63" s="89"/>
      <c r="B63" s="90">
        <v>7.1</v>
      </c>
      <c r="C63" s="90" t="s">
        <v>71</v>
      </c>
      <c r="D63" s="90"/>
      <c r="E63" s="90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>
        <f t="shared" si="7"/>
        <v>0</v>
      </c>
      <c r="AA63" s="120">
        <f t="shared" ref="AA63:AA65" si="10">ROUND(SUMPRODUCT($F$7:$Y$7,F63:Y63),0)</f>
        <v>0</v>
      </c>
    </row>
    <row r="64" spans="1:28" x14ac:dyDescent="0.2">
      <c r="A64" s="94"/>
      <c r="B64" s="90">
        <v>7.2</v>
      </c>
      <c r="C64" s="90" t="s">
        <v>72</v>
      </c>
      <c r="D64" s="90"/>
      <c r="E64" s="90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>
        <f t="shared" si="7"/>
        <v>0</v>
      </c>
      <c r="AA64" s="120">
        <f t="shared" si="10"/>
        <v>0</v>
      </c>
    </row>
    <row r="65" spans="1:27" x14ac:dyDescent="0.2">
      <c r="A65" s="94"/>
      <c r="B65" s="90">
        <v>7.3</v>
      </c>
      <c r="C65" s="90" t="s">
        <v>73</v>
      </c>
      <c r="D65" s="90"/>
      <c r="E65" s="90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>
        <f t="shared" si="7"/>
        <v>0</v>
      </c>
      <c r="AA65" s="120">
        <f t="shared" si="10"/>
        <v>0</v>
      </c>
    </row>
    <row r="66" spans="1:27" x14ac:dyDescent="0.2">
      <c r="A66" s="84" t="s">
        <v>148</v>
      </c>
      <c r="B66" s="85" t="s">
        <v>95</v>
      </c>
      <c r="C66" s="86"/>
      <c r="D66" s="86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8">
        <f>SUM(Z67:Z72)</f>
        <v>0</v>
      </c>
      <c r="AA66" s="119">
        <f>SUM(AA67:AA72)</f>
        <v>0</v>
      </c>
    </row>
    <row r="67" spans="1:27" x14ac:dyDescent="0.2">
      <c r="A67" s="89"/>
      <c r="B67" s="90">
        <v>8.1</v>
      </c>
      <c r="C67" s="90" t="s">
        <v>74</v>
      </c>
      <c r="D67" s="90"/>
      <c r="E67" s="90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>
        <f t="shared" si="7"/>
        <v>0</v>
      </c>
      <c r="AA67" s="120">
        <f t="shared" ref="AA67:AA72" si="11">ROUND(SUMPRODUCT($F$7:$Y$7,F67:Y67),0)</f>
        <v>0</v>
      </c>
    </row>
    <row r="68" spans="1:27" x14ac:dyDescent="0.2">
      <c r="A68" s="94"/>
      <c r="B68" s="90">
        <v>8.1999999999999993</v>
      </c>
      <c r="C68" s="90" t="s">
        <v>75</v>
      </c>
      <c r="D68" s="90"/>
      <c r="E68" s="90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120">
        <f t="shared" si="11"/>
        <v>0</v>
      </c>
    </row>
    <row r="69" spans="1:27" x14ac:dyDescent="0.2">
      <c r="A69" s="94"/>
      <c r="B69" s="90"/>
      <c r="C69" s="95" t="s">
        <v>135</v>
      </c>
      <c r="D69" s="90"/>
      <c r="E69" s="90" t="s">
        <v>76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>
        <f t="shared" ref="Z69:Z72" si="12">SUM(F69:Y69)</f>
        <v>0</v>
      </c>
      <c r="AA69" s="120">
        <f t="shared" si="11"/>
        <v>0</v>
      </c>
    </row>
    <row r="70" spans="1:27" x14ac:dyDescent="0.2">
      <c r="A70" s="94"/>
      <c r="B70" s="90"/>
      <c r="C70" s="95" t="s">
        <v>136</v>
      </c>
      <c r="D70" s="90"/>
      <c r="E70" s="90" t="s">
        <v>77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>
        <f t="shared" si="12"/>
        <v>0</v>
      </c>
      <c r="AA70" s="120">
        <f t="shared" si="11"/>
        <v>0</v>
      </c>
    </row>
    <row r="71" spans="1:27" x14ac:dyDescent="0.2">
      <c r="A71" s="94"/>
      <c r="B71" s="90"/>
      <c r="C71" s="95" t="s">
        <v>137</v>
      </c>
      <c r="D71" s="90"/>
      <c r="E71" s="90" t="s">
        <v>78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>
        <f t="shared" si="12"/>
        <v>0</v>
      </c>
      <c r="AA71" s="120">
        <f t="shared" si="11"/>
        <v>0</v>
      </c>
    </row>
    <row r="72" spans="1:27" x14ac:dyDescent="0.2">
      <c r="A72" s="94"/>
      <c r="B72" s="90"/>
      <c r="C72" s="95" t="s">
        <v>138</v>
      </c>
      <c r="D72" s="90"/>
      <c r="E72" s="90" t="s">
        <v>79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>
        <f t="shared" si="12"/>
        <v>0</v>
      </c>
      <c r="AA72" s="120">
        <f t="shared" si="11"/>
        <v>0</v>
      </c>
    </row>
    <row r="73" spans="1:27" s="141" customFormat="1" x14ac:dyDescent="0.2">
      <c r="A73" s="94"/>
      <c r="B73" s="95">
        <v>8.3000000000000007</v>
      </c>
      <c r="C73" s="95" t="s">
        <v>276</v>
      </c>
      <c r="D73" s="95"/>
      <c r="E73" s="95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>
        <f t="shared" ref="Z73:Z76" si="13">SUM(F73:Y73)</f>
        <v>0</v>
      </c>
      <c r="AA73" s="120">
        <f t="shared" ref="AA73:AA76" si="14">ROUND(SUMPRODUCT($F$7:$Y$7,F73:Y73),0)</f>
        <v>0</v>
      </c>
    </row>
    <row r="74" spans="1:27" s="141" customFormat="1" x14ac:dyDescent="0.2">
      <c r="A74" s="94"/>
      <c r="B74" s="95"/>
      <c r="C74" s="95" t="s">
        <v>277</v>
      </c>
      <c r="D74" s="95"/>
      <c r="E74" s="95" t="s">
        <v>278</v>
      </c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>
        <f t="shared" si="13"/>
        <v>0</v>
      </c>
      <c r="AA74" s="120">
        <f t="shared" si="14"/>
        <v>0</v>
      </c>
    </row>
    <row r="75" spans="1:27" s="141" customFormat="1" x14ac:dyDescent="0.2">
      <c r="A75" s="94"/>
      <c r="B75" s="95"/>
      <c r="C75" s="95" t="s">
        <v>279</v>
      </c>
      <c r="D75" s="95"/>
      <c r="E75" s="95" t="s">
        <v>280</v>
      </c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>
        <f t="shared" si="13"/>
        <v>0</v>
      </c>
      <c r="AA75" s="120">
        <f t="shared" si="14"/>
        <v>0</v>
      </c>
    </row>
    <row r="76" spans="1:27" s="141" customFormat="1" x14ac:dyDescent="0.2">
      <c r="A76" s="94"/>
      <c r="B76" s="95"/>
      <c r="C76" s="95" t="s">
        <v>281</v>
      </c>
      <c r="D76" s="95"/>
      <c r="E76" s="95" t="s">
        <v>282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>
        <f t="shared" si="13"/>
        <v>0</v>
      </c>
      <c r="AA76" s="120">
        <f t="shared" si="14"/>
        <v>0</v>
      </c>
    </row>
    <row r="77" spans="1:27" x14ac:dyDescent="0.2">
      <c r="A77" s="84"/>
      <c r="B77" s="85"/>
      <c r="C77" s="86"/>
      <c r="D77" s="86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8"/>
      <c r="AA77" s="119"/>
    </row>
    <row r="78" spans="1:27" x14ac:dyDescent="0.2">
      <c r="A78" s="89"/>
      <c r="B78" s="90"/>
      <c r="C78" s="90"/>
      <c r="D78" s="90"/>
      <c r="E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120"/>
    </row>
    <row r="79" spans="1:27" ht="16.5" thickBot="1" x14ac:dyDescent="0.3">
      <c r="A79" s="97"/>
      <c r="B79" s="98"/>
      <c r="C79" s="98"/>
      <c r="D79" s="98"/>
      <c r="E79" s="99" t="s">
        <v>30</v>
      </c>
      <c r="F79" s="100">
        <f t="shared" ref="F79:R79" si="15">SUM(F10:F78)</f>
        <v>63</v>
      </c>
      <c r="G79" s="100">
        <f t="shared" si="15"/>
        <v>514</v>
      </c>
      <c r="H79" s="100">
        <f t="shared" si="15"/>
        <v>440</v>
      </c>
      <c r="I79" s="100">
        <f t="shared" si="15"/>
        <v>145</v>
      </c>
      <c r="J79" s="100">
        <f t="shared" si="15"/>
        <v>0</v>
      </c>
      <c r="K79" s="100">
        <f t="shared" si="15"/>
        <v>0</v>
      </c>
      <c r="L79" s="100">
        <f t="shared" si="15"/>
        <v>0</v>
      </c>
      <c r="M79" s="100">
        <f t="shared" si="15"/>
        <v>0</v>
      </c>
      <c r="N79" s="100">
        <f t="shared" si="15"/>
        <v>0</v>
      </c>
      <c r="O79" s="100">
        <f t="shared" si="15"/>
        <v>0</v>
      </c>
      <c r="P79" s="100">
        <f t="shared" si="15"/>
        <v>0</v>
      </c>
      <c r="Q79" s="100">
        <f t="shared" si="15"/>
        <v>0</v>
      </c>
      <c r="R79" s="100">
        <f t="shared" si="15"/>
        <v>0</v>
      </c>
      <c r="S79" s="100">
        <f>SUM(S10:S78)</f>
        <v>0</v>
      </c>
      <c r="T79" s="100">
        <f t="shared" ref="T79:Y79" si="16">SUM(T10:T78)</f>
        <v>0</v>
      </c>
      <c r="U79" s="100">
        <f t="shared" si="16"/>
        <v>0</v>
      </c>
      <c r="V79" s="100">
        <f t="shared" si="16"/>
        <v>0</v>
      </c>
      <c r="W79" s="100">
        <f t="shared" si="16"/>
        <v>0</v>
      </c>
      <c r="X79" s="100">
        <f t="shared" si="16"/>
        <v>0</v>
      </c>
      <c r="Y79" s="100">
        <f t="shared" si="16"/>
        <v>0</v>
      </c>
      <c r="Z79" s="100">
        <f>+Z10+Z24+Z35+Z41+Z46+Z51+Z62+Z66+Z77</f>
        <v>1162</v>
      </c>
      <c r="AA79" s="121">
        <f>SUM(AA77,AA66,AA62,AA51,AA46,AA41,AA35,AA24,AA10)</f>
        <v>144694</v>
      </c>
    </row>
  </sheetData>
  <mergeCells count="1">
    <mergeCell ref="A5:O5"/>
  </mergeCells>
  <pageMargins left="0.7" right="0.7" top="0.5" bottom="0.5" header="0.05" footer="0.05"/>
  <pageSetup paperSize="3" scale="66" orientation="landscape" r:id="rId1"/>
  <headerFooter>
    <oddFooter>&amp;L&amp;D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59"/>
  <sheetViews>
    <sheetView zoomScale="75" zoomScaleNormal="75" workbookViewId="0">
      <selection activeCell="C6" sqref="C6:J6"/>
    </sheetView>
  </sheetViews>
  <sheetFormatPr defaultRowHeight="14.25" x14ac:dyDescent="0.2"/>
  <cols>
    <col min="3" max="3" width="23.25" customWidth="1"/>
    <col min="4" max="4" width="22.75" bestFit="1" customWidth="1"/>
    <col min="5" max="5" width="15.25" bestFit="1" customWidth="1"/>
    <col min="7" max="7" width="6.75" customWidth="1"/>
    <col min="8" max="8" width="9.25" bestFit="1" customWidth="1"/>
    <col min="9" max="9" width="7.5" customWidth="1"/>
    <col min="10" max="10" width="13.25" customWidth="1"/>
    <col min="12" max="12" width="0" hidden="1" customWidth="1"/>
    <col min="13" max="16" width="9.625" hidden="1" customWidth="1"/>
  </cols>
  <sheetData>
    <row r="3" spans="2:16" ht="18" x14ac:dyDescent="0.25">
      <c r="C3" s="229" t="str">
        <f>'EST COST (Prime-)'!C2</f>
        <v xml:space="preserve">Agreement Number </v>
      </c>
      <c r="D3" s="229"/>
      <c r="E3" s="229"/>
      <c r="F3" s="229"/>
      <c r="G3" s="229"/>
      <c r="H3" s="229"/>
      <c r="I3" s="229"/>
      <c r="J3" s="229"/>
    </row>
    <row r="4" spans="2:16" ht="18" x14ac:dyDescent="0.25">
      <c r="C4" s="229" t="str">
        <f>'EST COST (Prime-)'!C3</f>
        <v>Project Name</v>
      </c>
      <c r="D4" s="229"/>
      <c r="E4" s="229"/>
      <c r="F4" s="229"/>
      <c r="G4" s="229"/>
      <c r="H4" s="229"/>
      <c r="I4" s="229"/>
      <c r="J4" s="229"/>
    </row>
    <row r="5" spans="2:16" ht="18" x14ac:dyDescent="0.25">
      <c r="C5" s="228" t="s">
        <v>340</v>
      </c>
      <c r="D5" s="228"/>
      <c r="E5" s="228"/>
      <c r="F5" s="228"/>
      <c r="G5" s="228"/>
      <c r="H5" s="228"/>
      <c r="I5" s="228"/>
      <c r="J5" s="228"/>
    </row>
    <row r="6" spans="2:16" ht="18" x14ac:dyDescent="0.25">
      <c r="C6" s="229" t="s">
        <v>8</v>
      </c>
      <c r="D6" s="229"/>
      <c r="E6" s="229"/>
      <c r="F6" s="229"/>
      <c r="G6" s="229"/>
      <c r="H6" s="229"/>
      <c r="I6" s="229"/>
      <c r="J6" s="229"/>
    </row>
    <row r="7" spans="2:16" x14ac:dyDescent="0.2">
      <c r="C7" s="11"/>
      <c r="D7" s="11"/>
      <c r="E7" s="11"/>
      <c r="F7" s="11"/>
      <c r="G7" s="11"/>
      <c r="H7" s="11"/>
      <c r="I7" s="11"/>
      <c r="J7" s="12"/>
    </row>
    <row r="8" spans="2:16" ht="15" x14ac:dyDescent="0.25">
      <c r="C8" s="13" t="s">
        <v>341</v>
      </c>
      <c r="D8" s="11"/>
      <c r="E8" s="11"/>
      <c r="F8" s="11"/>
      <c r="G8" s="11"/>
      <c r="H8" s="11"/>
      <c r="I8" s="11"/>
      <c r="J8" s="12"/>
    </row>
    <row r="9" spans="2:16" ht="15" x14ac:dyDescent="0.25">
      <c r="C9" s="14"/>
      <c r="D9" s="15"/>
      <c r="E9" s="15"/>
      <c r="F9" s="15"/>
      <c r="G9" s="15"/>
      <c r="H9" s="15"/>
      <c r="I9" s="15"/>
      <c r="J9" s="16"/>
    </row>
    <row r="10" spans="2:16" ht="15" x14ac:dyDescent="0.25">
      <c r="B10" s="110"/>
      <c r="C10" s="57" t="s">
        <v>1</v>
      </c>
      <c r="D10" s="57" t="s">
        <v>208</v>
      </c>
      <c r="E10" s="57" t="s">
        <v>195</v>
      </c>
      <c r="F10" s="58" t="s">
        <v>10</v>
      </c>
      <c r="G10" s="58" t="s">
        <v>11</v>
      </c>
      <c r="H10" s="59" t="s">
        <v>12</v>
      </c>
      <c r="I10" s="165" t="s">
        <v>13</v>
      </c>
      <c r="J10" s="166" t="s">
        <v>14</v>
      </c>
      <c r="M10" t="s">
        <v>287</v>
      </c>
      <c r="N10" t="s">
        <v>288</v>
      </c>
      <c r="O10" t="s">
        <v>289</v>
      </c>
      <c r="P10" t="s">
        <v>290</v>
      </c>
    </row>
    <row r="11" spans="2:16" x14ac:dyDescent="0.2">
      <c r="C11" s="61" t="s">
        <v>209</v>
      </c>
      <c r="D11" s="60" t="s">
        <v>211</v>
      </c>
      <c r="E11" s="60"/>
      <c r="F11" s="113">
        <f>'EST HRS (Sub-1)'!$F$79</f>
        <v>63</v>
      </c>
      <c r="G11" s="60"/>
      <c r="H11" s="169">
        <v>109.15</v>
      </c>
      <c r="I11" s="170"/>
      <c r="J11" s="169">
        <f>F11*H11</f>
        <v>6876.4500000000007</v>
      </c>
      <c r="M11" s="122">
        <f>H11</f>
        <v>109.15</v>
      </c>
      <c r="N11" s="122">
        <f>H11*$D$37</f>
        <v>206.48997</v>
      </c>
      <c r="O11" s="122">
        <f>H11*$D$38</f>
        <v>31.107749999999999</v>
      </c>
      <c r="P11" s="122">
        <f>SUM(M11:O11)</f>
        <v>346.74772000000002</v>
      </c>
    </row>
    <row r="12" spans="2:16" x14ac:dyDescent="0.2">
      <c r="C12" s="61" t="s">
        <v>210</v>
      </c>
      <c r="D12" s="60" t="s">
        <v>125</v>
      </c>
      <c r="E12" s="60"/>
      <c r="F12" s="113">
        <f>'EST HRS (Sub-1)'!$G$79</f>
        <v>514</v>
      </c>
      <c r="G12" s="60"/>
      <c r="H12" s="169">
        <v>46.2</v>
      </c>
      <c r="I12" s="170"/>
      <c r="J12" s="169">
        <f t="shared" ref="J12:J30" si="0">F12*H12</f>
        <v>23746.800000000003</v>
      </c>
      <c r="M12" s="122">
        <f t="shared" ref="M12:M31" si="1">H12</f>
        <v>46.2</v>
      </c>
      <c r="N12" s="122">
        <f t="shared" ref="N12:N31" si="2">H12*$D$37</f>
        <v>87.401160000000004</v>
      </c>
      <c r="O12" s="122">
        <f t="shared" ref="O12:O31" si="3">H12*$D$38</f>
        <v>13.167</v>
      </c>
      <c r="P12" s="122">
        <f t="shared" ref="P12:P31" si="4">SUM(M12:O12)</f>
        <v>146.76815999999999</v>
      </c>
    </row>
    <row r="13" spans="2:16" x14ac:dyDescent="0.2">
      <c r="C13" s="61" t="s">
        <v>206</v>
      </c>
      <c r="D13" s="60" t="s">
        <v>212</v>
      </c>
      <c r="E13" s="60"/>
      <c r="F13" s="113">
        <f>'EST HRS (Sub-1)'!$H$79</f>
        <v>440</v>
      </c>
      <c r="G13" s="60"/>
      <c r="H13" s="169">
        <v>21.8</v>
      </c>
      <c r="I13" s="170"/>
      <c r="J13" s="169">
        <f t="shared" si="0"/>
        <v>9592</v>
      </c>
      <c r="M13" s="122">
        <f t="shared" si="1"/>
        <v>21.8</v>
      </c>
      <c r="N13" s="122">
        <f t="shared" si="2"/>
        <v>41.241239999999998</v>
      </c>
      <c r="O13" s="122">
        <f t="shared" si="3"/>
        <v>6.2130000000000001</v>
      </c>
      <c r="P13" s="122">
        <f t="shared" si="4"/>
        <v>69.254239999999996</v>
      </c>
    </row>
    <row r="14" spans="2:16" x14ac:dyDescent="0.2">
      <c r="C14" s="61" t="s">
        <v>207</v>
      </c>
      <c r="D14" s="60" t="s">
        <v>207</v>
      </c>
      <c r="E14" s="60"/>
      <c r="F14" s="113">
        <f>'EST HRS (Sub-1)'!$I$79</f>
        <v>145</v>
      </c>
      <c r="G14" s="60"/>
      <c r="H14" s="169">
        <v>36.770000000000003</v>
      </c>
      <c r="I14" s="170"/>
      <c r="J14" s="169">
        <f t="shared" si="0"/>
        <v>5331.6500000000005</v>
      </c>
      <c r="M14" s="122">
        <f t="shared" si="1"/>
        <v>36.770000000000003</v>
      </c>
      <c r="N14" s="122">
        <f t="shared" si="2"/>
        <v>69.561486000000002</v>
      </c>
      <c r="O14" s="122">
        <f t="shared" si="3"/>
        <v>10.47945</v>
      </c>
      <c r="P14" s="122">
        <f t="shared" si="4"/>
        <v>116.81093600000001</v>
      </c>
    </row>
    <row r="15" spans="2:16" x14ac:dyDescent="0.2">
      <c r="C15" s="61"/>
      <c r="D15" s="60"/>
      <c r="E15" s="60"/>
      <c r="F15" s="113">
        <f>'EST HRS (Sub-1)'!$J$79</f>
        <v>0</v>
      </c>
      <c r="G15" s="60"/>
      <c r="H15" s="169"/>
      <c r="I15" s="170"/>
      <c r="J15" s="169">
        <f t="shared" si="0"/>
        <v>0</v>
      </c>
      <c r="M15" s="122">
        <f t="shared" si="1"/>
        <v>0</v>
      </c>
      <c r="N15" s="122">
        <f t="shared" si="2"/>
        <v>0</v>
      </c>
      <c r="O15" s="122">
        <f t="shared" si="3"/>
        <v>0</v>
      </c>
      <c r="P15" s="122">
        <f t="shared" si="4"/>
        <v>0</v>
      </c>
    </row>
    <row r="16" spans="2:16" hidden="1" x14ac:dyDescent="0.2">
      <c r="C16" s="61"/>
      <c r="D16" s="60"/>
      <c r="E16" s="60"/>
      <c r="F16" s="113">
        <f>'EST HRS (Sub-1)'!$K$79</f>
        <v>0</v>
      </c>
      <c r="G16" s="60"/>
      <c r="H16" s="169"/>
      <c r="I16" s="170"/>
      <c r="J16" s="169">
        <f t="shared" si="0"/>
        <v>0</v>
      </c>
      <c r="M16" s="122">
        <f t="shared" si="1"/>
        <v>0</v>
      </c>
      <c r="N16" s="122">
        <f t="shared" si="2"/>
        <v>0</v>
      </c>
      <c r="O16" s="122">
        <f t="shared" si="3"/>
        <v>0</v>
      </c>
      <c r="P16" s="122">
        <f t="shared" si="4"/>
        <v>0</v>
      </c>
    </row>
    <row r="17" spans="3:16" hidden="1" x14ac:dyDescent="0.2">
      <c r="C17" s="61"/>
      <c r="D17" s="60"/>
      <c r="E17" s="60"/>
      <c r="F17" s="113">
        <f>'EST HRS (Sub-1)'!$L$79</f>
        <v>0</v>
      </c>
      <c r="G17" s="60"/>
      <c r="H17" s="169"/>
      <c r="I17" s="170"/>
      <c r="J17" s="169">
        <f t="shared" si="0"/>
        <v>0</v>
      </c>
      <c r="M17" s="122">
        <f t="shared" si="1"/>
        <v>0</v>
      </c>
      <c r="N17" s="122">
        <f t="shared" si="2"/>
        <v>0</v>
      </c>
      <c r="O17" s="122">
        <f t="shared" si="3"/>
        <v>0</v>
      </c>
      <c r="P17" s="122">
        <f t="shared" si="4"/>
        <v>0</v>
      </c>
    </row>
    <row r="18" spans="3:16" hidden="1" x14ac:dyDescent="0.2">
      <c r="C18" s="61"/>
      <c r="D18" s="60"/>
      <c r="E18" s="60"/>
      <c r="F18" s="113">
        <f>'EST HRS (Sub-1)'!$M$79</f>
        <v>0</v>
      </c>
      <c r="G18" s="60"/>
      <c r="H18" s="169"/>
      <c r="I18" s="170"/>
      <c r="J18" s="169">
        <f t="shared" si="0"/>
        <v>0</v>
      </c>
      <c r="M18" s="122">
        <f t="shared" si="1"/>
        <v>0</v>
      </c>
      <c r="N18" s="122">
        <f t="shared" si="2"/>
        <v>0</v>
      </c>
      <c r="O18" s="122">
        <f t="shared" si="3"/>
        <v>0</v>
      </c>
      <c r="P18" s="122">
        <f t="shared" si="4"/>
        <v>0</v>
      </c>
    </row>
    <row r="19" spans="3:16" hidden="1" x14ac:dyDescent="0.2">
      <c r="C19" s="61"/>
      <c r="D19" s="60"/>
      <c r="E19" s="60"/>
      <c r="F19" s="113">
        <f>'EST HRS (Sub-1)'!$N$79</f>
        <v>0</v>
      </c>
      <c r="G19" s="60"/>
      <c r="H19" s="169"/>
      <c r="I19" s="170"/>
      <c r="J19" s="169">
        <f t="shared" si="0"/>
        <v>0</v>
      </c>
      <c r="M19" s="122">
        <f t="shared" si="1"/>
        <v>0</v>
      </c>
      <c r="N19" s="122">
        <f t="shared" si="2"/>
        <v>0</v>
      </c>
      <c r="O19" s="122">
        <f t="shared" si="3"/>
        <v>0</v>
      </c>
      <c r="P19" s="122">
        <f t="shared" si="4"/>
        <v>0</v>
      </c>
    </row>
    <row r="20" spans="3:16" hidden="1" x14ac:dyDescent="0.2">
      <c r="C20" s="61"/>
      <c r="D20" s="60"/>
      <c r="E20" s="60"/>
      <c r="F20" s="113">
        <f>'EST HRS (Sub-1)'!$O$79</f>
        <v>0</v>
      </c>
      <c r="G20" s="60"/>
      <c r="H20" s="169"/>
      <c r="I20" s="170"/>
      <c r="J20" s="169">
        <f t="shared" si="0"/>
        <v>0</v>
      </c>
      <c r="M20" s="122">
        <f t="shared" si="1"/>
        <v>0</v>
      </c>
      <c r="N20" s="122">
        <f t="shared" si="2"/>
        <v>0</v>
      </c>
      <c r="O20" s="122">
        <f t="shared" si="3"/>
        <v>0</v>
      </c>
      <c r="P20" s="122">
        <f t="shared" si="4"/>
        <v>0</v>
      </c>
    </row>
    <row r="21" spans="3:16" hidden="1" x14ac:dyDescent="0.2">
      <c r="C21" s="61"/>
      <c r="D21" s="60"/>
      <c r="E21" s="60"/>
      <c r="F21" s="113">
        <f>'EST HRS (Sub-1)'!$P$79</f>
        <v>0</v>
      </c>
      <c r="G21" s="60"/>
      <c r="H21" s="169"/>
      <c r="I21" s="170"/>
      <c r="J21" s="169">
        <f t="shared" si="0"/>
        <v>0</v>
      </c>
      <c r="M21" s="122">
        <f t="shared" si="1"/>
        <v>0</v>
      </c>
      <c r="N21" s="122">
        <f t="shared" si="2"/>
        <v>0</v>
      </c>
      <c r="O21" s="122">
        <f t="shared" si="3"/>
        <v>0</v>
      </c>
      <c r="P21" s="122">
        <f t="shared" si="4"/>
        <v>0</v>
      </c>
    </row>
    <row r="22" spans="3:16" hidden="1" x14ac:dyDescent="0.2">
      <c r="C22" s="61"/>
      <c r="D22" s="60"/>
      <c r="E22" s="60"/>
      <c r="F22" s="113">
        <f>'EST HRS (Sub-1)'!$Q$79</f>
        <v>0</v>
      </c>
      <c r="G22" s="60"/>
      <c r="H22" s="169"/>
      <c r="I22" s="170"/>
      <c r="J22" s="169">
        <f t="shared" si="0"/>
        <v>0</v>
      </c>
      <c r="M22" s="122">
        <f t="shared" si="1"/>
        <v>0</v>
      </c>
      <c r="N22" s="122">
        <f t="shared" si="2"/>
        <v>0</v>
      </c>
      <c r="O22" s="122">
        <f t="shared" si="3"/>
        <v>0</v>
      </c>
      <c r="P22" s="122">
        <f t="shared" si="4"/>
        <v>0</v>
      </c>
    </row>
    <row r="23" spans="3:16" hidden="1" x14ac:dyDescent="0.2">
      <c r="C23" s="61"/>
      <c r="D23" s="60"/>
      <c r="E23" s="60"/>
      <c r="F23" s="113">
        <f>'EST HRS (Sub-1)'!$R$79</f>
        <v>0</v>
      </c>
      <c r="G23" s="60"/>
      <c r="H23" s="169"/>
      <c r="I23" s="170"/>
      <c r="J23" s="169">
        <f t="shared" si="0"/>
        <v>0</v>
      </c>
      <c r="M23" s="122">
        <f t="shared" si="1"/>
        <v>0</v>
      </c>
      <c r="N23" s="122">
        <f t="shared" si="2"/>
        <v>0</v>
      </c>
      <c r="O23" s="122">
        <f t="shared" si="3"/>
        <v>0</v>
      </c>
      <c r="P23" s="122">
        <f t="shared" si="4"/>
        <v>0</v>
      </c>
    </row>
    <row r="24" spans="3:16" hidden="1" x14ac:dyDescent="0.2">
      <c r="C24" s="61"/>
      <c r="D24" s="60"/>
      <c r="E24" s="60"/>
      <c r="F24" s="113">
        <f>'EST HRS (Sub-1)'!$S$79</f>
        <v>0</v>
      </c>
      <c r="G24" s="60"/>
      <c r="H24" s="169"/>
      <c r="I24" s="170"/>
      <c r="J24" s="169">
        <f t="shared" si="0"/>
        <v>0</v>
      </c>
      <c r="M24" s="122">
        <f t="shared" si="1"/>
        <v>0</v>
      </c>
      <c r="N24" s="122">
        <f t="shared" si="2"/>
        <v>0</v>
      </c>
      <c r="O24" s="122">
        <f t="shared" si="3"/>
        <v>0</v>
      </c>
      <c r="P24" s="122">
        <f t="shared" si="4"/>
        <v>0</v>
      </c>
    </row>
    <row r="25" spans="3:16" hidden="1" x14ac:dyDescent="0.2">
      <c r="C25" s="61"/>
      <c r="D25" s="60"/>
      <c r="E25" s="60"/>
      <c r="F25" s="113">
        <f>'EST HRS (Sub-1)'!$T$79</f>
        <v>0</v>
      </c>
      <c r="G25" s="60"/>
      <c r="H25" s="169"/>
      <c r="I25" s="170"/>
      <c r="J25" s="169">
        <f t="shared" si="0"/>
        <v>0</v>
      </c>
      <c r="M25" s="122">
        <f t="shared" si="1"/>
        <v>0</v>
      </c>
      <c r="N25" s="122">
        <f t="shared" si="2"/>
        <v>0</v>
      </c>
      <c r="O25" s="122">
        <f t="shared" si="3"/>
        <v>0</v>
      </c>
      <c r="P25" s="122">
        <f t="shared" si="4"/>
        <v>0</v>
      </c>
    </row>
    <row r="26" spans="3:16" hidden="1" x14ac:dyDescent="0.2">
      <c r="C26" s="61"/>
      <c r="D26" s="60"/>
      <c r="E26" s="60"/>
      <c r="F26" s="113">
        <f>'EST HRS (Sub-1)'!$U$79</f>
        <v>0</v>
      </c>
      <c r="G26" s="60"/>
      <c r="H26" s="169"/>
      <c r="I26" s="170"/>
      <c r="J26" s="169">
        <f t="shared" si="0"/>
        <v>0</v>
      </c>
      <c r="M26" s="122">
        <f t="shared" si="1"/>
        <v>0</v>
      </c>
      <c r="N26" s="122">
        <f t="shared" si="2"/>
        <v>0</v>
      </c>
      <c r="O26" s="122">
        <f t="shared" si="3"/>
        <v>0</v>
      </c>
      <c r="P26" s="122">
        <f t="shared" si="4"/>
        <v>0</v>
      </c>
    </row>
    <row r="27" spans="3:16" hidden="1" x14ac:dyDescent="0.2">
      <c r="C27" s="61"/>
      <c r="D27" s="60"/>
      <c r="E27" s="60"/>
      <c r="F27" s="113">
        <f>'EST HRS (Sub-1)'!$V$79</f>
        <v>0</v>
      </c>
      <c r="G27" s="60"/>
      <c r="H27" s="169"/>
      <c r="I27" s="170"/>
      <c r="J27" s="169">
        <f t="shared" si="0"/>
        <v>0</v>
      </c>
      <c r="M27" s="122">
        <f t="shared" si="1"/>
        <v>0</v>
      </c>
      <c r="N27" s="122">
        <f t="shared" si="2"/>
        <v>0</v>
      </c>
      <c r="O27" s="122">
        <f t="shared" si="3"/>
        <v>0</v>
      </c>
      <c r="P27" s="122">
        <f t="shared" si="4"/>
        <v>0</v>
      </c>
    </row>
    <row r="28" spans="3:16" hidden="1" x14ac:dyDescent="0.2">
      <c r="C28" s="61"/>
      <c r="D28" s="60"/>
      <c r="E28" s="60"/>
      <c r="F28" s="113">
        <f>'EST HRS (Sub-1)'!$W$79</f>
        <v>0</v>
      </c>
      <c r="G28" s="60"/>
      <c r="H28" s="169"/>
      <c r="I28" s="170"/>
      <c r="J28" s="169">
        <f t="shared" si="0"/>
        <v>0</v>
      </c>
      <c r="M28" s="122">
        <f t="shared" si="1"/>
        <v>0</v>
      </c>
      <c r="N28" s="122">
        <f t="shared" si="2"/>
        <v>0</v>
      </c>
      <c r="O28" s="122">
        <f t="shared" si="3"/>
        <v>0</v>
      </c>
      <c r="P28" s="122">
        <f t="shared" si="4"/>
        <v>0</v>
      </c>
    </row>
    <row r="29" spans="3:16" hidden="1" x14ac:dyDescent="0.2">
      <c r="C29" s="61"/>
      <c r="D29" s="60"/>
      <c r="E29" s="60"/>
      <c r="F29" s="113">
        <f>'EST HRS (Sub-1)'!$X$79</f>
        <v>0</v>
      </c>
      <c r="G29" s="60"/>
      <c r="H29" s="169"/>
      <c r="I29" s="170"/>
      <c r="J29" s="169">
        <f t="shared" si="0"/>
        <v>0</v>
      </c>
      <c r="M29" s="122">
        <f t="shared" si="1"/>
        <v>0</v>
      </c>
      <c r="N29" s="122">
        <f t="shared" si="2"/>
        <v>0</v>
      </c>
      <c r="O29" s="122">
        <f t="shared" si="3"/>
        <v>0</v>
      </c>
      <c r="P29" s="122">
        <f t="shared" si="4"/>
        <v>0</v>
      </c>
    </row>
    <row r="30" spans="3:16" hidden="1" x14ac:dyDescent="0.2">
      <c r="C30" s="61"/>
      <c r="D30" s="60"/>
      <c r="E30" s="60"/>
      <c r="F30" s="113">
        <f>'EST HRS (Sub-1)'!$Y$79</f>
        <v>0</v>
      </c>
      <c r="G30" s="60"/>
      <c r="H30" s="169"/>
      <c r="I30" s="170"/>
      <c r="J30" s="169">
        <f t="shared" si="0"/>
        <v>0</v>
      </c>
      <c r="M30" s="122">
        <f t="shared" si="1"/>
        <v>0</v>
      </c>
      <c r="N30" s="122">
        <f t="shared" si="2"/>
        <v>0</v>
      </c>
      <c r="O30" s="122">
        <f t="shared" si="3"/>
        <v>0</v>
      </c>
      <c r="P30" s="122">
        <f t="shared" si="4"/>
        <v>0</v>
      </c>
    </row>
    <row r="31" spans="3:16" x14ac:dyDescent="0.2">
      <c r="C31" s="61"/>
      <c r="D31" s="60"/>
      <c r="E31" s="60"/>
      <c r="F31" s="61"/>
      <c r="G31" s="60"/>
      <c r="H31" s="169"/>
      <c r="I31" s="170"/>
      <c r="J31" s="172"/>
      <c r="M31" s="122">
        <f t="shared" si="1"/>
        <v>0</v>
      </c>
      <c r="N31" s="122">
        <f t="shared" si="2"/>
        <v>0</v>
      </c>
      <c r="O31" s="122">
        <f t="shared" si="3"/>
        <v>0</v>
      </c>
      <c r="P31" s="122">
        <f t="shared" si="4"/>
        <v>0</v>
      </c>
    </row>
    <row r="32" spans="3:16" ht="15" x14ac:dyDescent="0.25">
      <c r="C32" s="174"/>
      <c r="D32" s="62"/>
      <c r="E32" s="64" t="s">
        <v>5</v>
      </c>
      <c r="F32" s="65">
        <f>SUM(F11:F30)</f>
        <v>1162</v>
      </c>
      <c r="G32" s="62"/>
      <c r="H32" s="62"/>
      <c r="I32" s="64" t="s">
        <v>15</v>
      </c>
      <c r="J32" s="176">
        <f>SUM(J11:J30)</f>
        <v>45546.9</v>
      </c>
    </row>
    <row r="33" spans="3:10" ht="15" x14ac:dyDescent="0.25">
      <c r="C33" s="175"/>
      <c r="D33" s="62"/>
      <c r="E33" s="66"/>
      <c r="F33" s="63"/>
      <c r="G33" s="62"/>
      <c r="H33" s="62"/>
      <c r="I33" s="64"/>
      <c r="J33" s="205"/>
    </row>
    <row r="34" spans="3:10" ht="15" x14ac:dyDescent="0.25">
      <c r="C34" s="175"/>
      <c r="D34" s="62"/>
      <c r="E34" s="62"/>
      <c r="F34" s="62"/>
      <c r="G34" s="62"/>
      <c r="H34" s="62"/>
      <c r="I34" s="113"/>
      <c r="J34" s="113"/>
    </row>
    <row r="35" spans="3:10" ht="15" x14ac:dyDescent="0.25">
      <c r="C35" s="175"/>
      <c r="D35" s="60"/>
      <c r="E35" s="60"/>
      <c r="F35" s="60"/>
      <c r="G35" s="60"/>
      <c r="H35" s="60"/>
      <c r="I35" s="60"/>
      <c r="J35" s="177"/>
    </row>
    <row r="36" spans="3:10" ht="15" x14ac:dyDescent="0.25">
      <c r="C36" s="57" t="s">
        <v>16</v>
      </c>
      <c r="D36" s="67"/>
      <c r="E36" s="67"/>
      <c r="F36" s="67"/>
      <c r="G36" s="67"/>
      <c r="H36" s="67"/>
      <c r="I36" s="67"/>
      <c r="J36" s="178"/>
    </row>
    <row r="37" spans="3:10" x14ac:dyDescent="0.2">
      <c r="C37" s="60" t="s">
        <v>17</v>
      </c>
      <c r="D37" s="179">
        <v>1.8917999999999999</v>
      </c>
      <c r="E37" s="60" t="s">
        <v>18</v>
      </c>
      <c r="F37" s="60"/>
      <c r="G37" s="60"/>
      <c r="H37" s="60"/>
      <c r="I37" s="60"/>
      <c r="J37" s="169">
        <f>+J32*D37</f>
        <v>86165.625419999997</v>
      </c>
    </row>
    <row r="38" spans="3:10" x14ac:dyDescent="0.2">
      <c r="C38" s="62" t="s">
        <v>19</v>
      </c>
      <c r="D38" s="115">
        <v>0.28499999999999998</v>
      </c>
      <c r="E38" s="62" t="s">
        <v>20</v>
      </c>
      <c r="F38" s="62"/>
      <c r="G38" s="62"/>
      <c r="H38" s="62"/>
      <c r="I38" s="62"/>
      <c r="J38" s="169">
        <f>+J32*D38</f>
        <v>12980.8665</v>
      </c>
    </row>
    <row r="39" spans="3:10" x14ac:dyDescent="0.2">
      <c r="C39" s="67"/>
      <c r="D39" s="67"/>
      <c r="E39" s="67"/>
      <c r="F39" s="67"/>
      <c r="G39" s="67"/>
      <c r="H39" s="67"/>
      <c r="I39" s="67"/>
      <c r="J39" s="180"/>
    </row>
    <row r="40" spans="3:10" ht="15" x14ac:dyDescent="0.25">
      <c r="C40" s="175" t="s">
        <v>21</v>
      </c>
      <c r="D40" s="175"/>
      <c r="E40" s="175"/>
      <c r="F40" s="175"/>
      <c r="G40" s="175"/>
      <c r="H40" s="175"/>
      <c r="I40" s="175"/>
      <c r="J40" s="176">
        <f>SUM(J32:J38)</f>
        <v>144693.39191999999</v>
      </c>
    </row>
    <row r="41" spans="3:10" x14ac:dyDescent="0.2">
      <c r="C41" s="60"/>
      <c r="D41" s="60"/>
      <c r="E41" s="60"/>
      <c r="F41" s="60"/>
      <c r="G41" s="60"/>
      <c r="H41" s="60"/>
      <c r="I41" s="60"/>
      <c r="J41" s="181"/>
    </row>
    <row r="42" spans="3:10" ht="15" x14ac:dyDescent="0.25">
      <c r="C42" s="57" t="s">
        <v>22</v>
      </c>
      <c r="D42" s="67"/>
      <c r="E42" s="67"/>
      <c r="F42" s="67"/>
      <c r="G42" s="67"/>
      <c r="H42" s="67"/>
      <c r="I42" s="67"/>
      <c r="J42" s="166" t="s">
        <v>14</v>
      </c>
    </row>
    <row r="43" spans="3:10" x14ac:dyDescent="0.2">
      <c r="C43" s="68" t="s">
        <v>85</v>
      </c>
      <c r="D43" s="39"/>
      <c r="E43" s="114">
        <v>2000</v>
      </c>
      <c r="F43" s="186">
        <v>0.54</v>
      </c>
      <c r="G43" s="183"/>
      <c r="H43" s="68"/>
      <c r="I43" s="68"/>
      <c r="J43" s="169">
        <f>E43*F43</f>
        <v>1080</v>
      </c>
    </row>
    <row r="44" spans="3:10" x14ac:dyDescent="0.2">
      <c r="C44" s="68"/>
      <c r="D44" s="39"/>
      <c r="E44" s="74" t="s">
        <v>86</v>
      </c>
      <c r="F44" s="80" t="s">
        <v>87</v>
      </c>
      <c r="G44" s="183"/>
      <c r="H44" s="68"/>
      <c r="I44" s="68"/>
      <c r="J44" s="169"/>
    </row>
    <row r="45" spans="3:10" x14ac:dyDescent="0.2">
      <c r="C45" s="68"/>
      <c r="D45" s="39"/>
      <c r="E45" s="68"/>
      <c r="F45" s="182"/>
      <c r="G45" s="183"/>
      <c r="H45" s="68"/>
      <c r="I45" s="68"/>
      <c r="J45" s="169"/>
    </row>
    <row r="46" spans="3:10" x14ac:dyDescent="0.2">
      <c r="C46" s="68" t="s">
        <v>23</v>
      </c>
      <c r="D46" s="39"/>
      <c r="E46" s="114">
        <v>1000</v>
      </c>
      <c r="F46" s="186">
        <v>0.1</v>
      </c>
      <c r="G46" s="183"/>
      <c r="H46" s="68"/>
      <c r="I46" s="68"/>
      <c r="J46" s="169">
        <f>E46*F46</f>
        <v>100</v>
      </c>
    </row>
    <row r="47" spans="3:10" x14ac:dyDescent="0.2">
      <c r="C47" s="68"/>
      <c r="D47" s="39"/>
      <c r="E47" s="74" t="s">
        <v>88</v>
      </c>
      <c r="F47" s="80" t="s">
        <v>89</v>
      </c>
      <c r="G47" s="183"/>
      <c r="H47" s="68"/>
      <c r="I47" s="68"/>
      <c r="J47" s="169"/>
    </row>
    <row r="48" spans="3:10" x14ac:dyDescent="0.2">
      <c r="C48" s="68"/>
      <c r="D48" s="39"/>
      <c r="E48" s="68"/>
      <c r="F48" s="182"/>
      <c r="G48" s="183"/>
      <c r="H48" s="68"/>
      <c r="I48" s="68"/>
      <c r="J48" s="169"/>
    </row>
    <row r="49" spans="3:10" x14ac:dyDescent="0.2">
      <c r="C49" s="68" t="s">
        <v>24</v>
      </c>
      <c r="D49" s="39"/>
      <c r="E49" s="68" t="s">
        <v>303</v>
      </c>
      <c r="F49" s="182"/>
      <c r="G49" s="183"/>
      <c r="H49" s="68"/>
      <c r="I49" s="68"/>
      <c r="J49" s="169">
        <v>1600</v>
      </c>
    </row>
    <row r="50" spans="3:10" x14ac:dyDescent="0.2">
      <c r="C50" s="68"/>
      <c r="D50" s="39"/>
      <c r="E50" s="68" t="s">
        <v>304</v>
      </c>
      <c r="F50" s="182"/>
      <c r="G50" s="183"/>
      <c r="H50" s="68"/>
      <c r="I50" s="68"/>
      <c r="J50" s="169">
        <v>3500</v>
      </c>
    </row>
    <row r="51" spans="3:10" x14ac:dyDescent="0.2">
      <c r="C51" s="68" t="s">
        <v>99</v>
      </c>
      <c r="D51" s="39"/>
      <c r="E51" s="114">
        <v>10</v>
      </c>
      <c r="F51" s="186">
        <v>10</v>
      </c>
      <c r="G51" s="183"/>
      <c r="H51" s="68"/>
      <c r="I51" s="68"/>
      <c r="J51" s="169">
        <f>E51*F51</f>
        <v>100</v>
      </c>
    </row>
    <row r="52" spans="3:10" x14ac:dyDescent="0.2">
      <c r="C52" s="187"/>
      <c r="D52" s="75"/>
      <c r="E52" s="74" t="s">
        <v>96</v>
      </c>
      <c r="F52" s="80" t="s">
        <v>97</v>
      </c>
      <c r="G52" s="188"/>
      <c r="H52" s="187"/>
      <c r="I52" s="187"/>
      <c r="J52" s="172"/>
    </row>
    <row r="53" spans="3:10" ht="15" x14ac:dyDescent="0.25">
      <c r="C53" s="61"/>
      <c r="D53" s="60"/>
      <c r="E53" s="60"/>
      <c r="F53" s="192"/>
      <c r="G53" s="60"/>
      <c r="H53" s="169"/>
      <c r="I53" s="66" t="s">
        <v>26</v>
      </c>
      <c r="J53" s="176">
        <f>SUM(J43:J52)</f>
        <v>6380</v>
      </c>
    </row>
    <row r="54" spans="3:10" ht="15" x14ac:dyDescent="0.25">
      <c r="C54" s="61"/>
      <c r="D54" s="60"/>
      <c r="E54" s="60"/>
      <c r="F54" s="61"/>
      <c r="G54" s="60"/>
      <c r="H54" s="169"/>
      <c r="I54" s="66"/>
      <c r="J54" s="206"/>
    </row>
    <row r="55" spans="3:10" ht="15.75" x14ac:dyDescent="0.25">
      <c r="C55" s="60"/>
      <c r="D55" s="60"/>
      <c r="E55" s="60"/>
      <c r="F55" s="60"/>
      <c r="G55" s="60"/>
      <c r="H55" s="201" t="s">
        <v>30</v>
      </c>
      <c r="I55" s="175"/>
      <c r="J55" s="176">
        <f>J53+J40</f>
        <v>151073.39191999999</v>
      </c>
    </row>
    <row r="56" spans="3:10" ht="15" thickBot="1" x14ac:dyDescent="0.25">
      <c r="C56" s="60"/>
      <c r="D56" s="60"/>
      <c r="E56" s="60"/>
      <c r="F56" s="60"/>
      <c r="G56" s="60"/>
      <c r="H56" s="60"/>
      <c r="I56" s="60"/>
      <c r="J56" s="207"/>
    </row>
    <row r="57" spans="3:10" ht="18.75" thickBot="1" x14ac:dyDescent="0.3">
      <c r="C57" s="203" t="str">
        <f>+C5&amp;" Total Cost:"</f>
        <v>SUBCONSULTANT 1 -- PUBLIC AFFAIRS Total Cost:</v>
      </c>
      <c r="D57" s="192"/>
      <c r="E57" s="192"/>
      <c r="F57" s="192"/>
      <c r="G57" s="192"/>
      <c r="H57" s="203" t="s">
        <v>31</v>
      </c>
      <c r="I57" s="192"/>
      <c r="J57" s="204">
        <f>ROUND(J55,0)</f>
        <v>151073</v>
      </c>
    </row>
    <row r="58" spans="3:10" x14ac:dyDescent="0.2">
      <c r="C58" s="192"/>
      <c r="D58" s="192"/>
      <c r="E58" s="192"/>
      <c r="F58" s="192"/>
      <c r="G58" s="192"/>
      <c r="H58" s="192"/>
      <c r="I58" s="192"/>
      <c r="J58" s="202"/>
    </row>
    <row r="59" spans="3:10" x14ac:dyDescent="0.2">
      <c r="C59" s="11"/>
      <c r="D59" s="11"/>
      <c r="E59" s="11"/>
      <c r="F59" s="11"/>
      <c r="G59" s="11"/>
      <c r="H59" s="11"/>
      <c r="I59" s="11"/>
      <c r="J59" s="12"/>
    </row>
  </sheetData>
  <mergeCells count="4">
    <mergeCell ref="C3:J3"/>
    <mergeCell ref="C4:J4"/>
    <mergeCell ref="C5:J5"/>
    <mergeCell ref="C6:J6"/>
  </mergeCells>
  <pageMargins left="0.7" right="0.7" top="0.75" bottom="0.75" header="0.3" footer="0.3"/>
  <pageSetup scale="77" orientation="portrait" r:id="rId1"/>
  <headerFooter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D84"/>
  <sheetViews>
    <sheetView zoomScale="75" zoomScaleNormal="75" workbookViewId="0">
      <selection activeCell="A6" sqref="A6"/>
    </sheetView>
  </sheetViews>
  <sheetFormatPr defaultRowHeight="14.25" x14ac:dyDescent="0.2"/>
  <cols>
    <col min="1" max="1" width="6.75" customWidth="1"/>
    <col min="2" max="2" width="4.625" customWidth="1"/>
    <col min="4" max="4" width="5.75" customWidth="1"/>
    <col min="5" max="5" width="40.625" customWidth="1"/>
    <col min="12" max="13" width="8.75" customWidth="1"/>
    <col min="16" max="25" width="0" hidden="1" customWidth="1"/>
    <col min="27" max="27" width="10.25" style="117" customWidth="1"/>
  </cols>
  <sheetData>
    <row r="5" spans="1:27" ht="36" customHeight="1" x14ac:dyDescent="0.25">
      <c r="A5" s="227" t="s">
        <v>364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27" ht="18" x14ac:dyDescent="0.25">
      <c r="A6" s="51" t="s">
        <v>365</v>
      </c>
    </row>
    <row r="7" spans="1:27" ht="15" thickBot="1" x14ac:dyDescent="0.25">
      <c r="A7" s="3"/>
      <c r="B7" s="2"/>
      <c r="C7" s="2"/>
      <c r="D7" s="2"/>
      <c r="E7" s="2"/>
      <c r="F7" s="116">
        <f>'EST COST (Sub-2)'!$P11</f>
        <v>272.43591399999997</v>
      </c>
      <c r="G7" s="116">
        <f>'EST COST (Sub-2)'!$P12</f>
        <v>205.07337699999999</v>
      </c>
      <c r="H7" s="116">
        <f>'EST COST (Sub-2)'!$P13</f>
        <v>203.610961</v>
      </c>
      <c r="I7" s="116">
        <f>'EST COST (Sub-2)'!$P14</f>
        <v>172.83929099999997</v>
      </c>
      <c r="J7" s="116">
        <f>'EST COST (Sub-2)'!$P15</f>
        <v>168.452043</v>
      </c>
      <c r="K7" s="116">
        <f>'EST COST (Sub-2)'!$P16</f>
        <v>124.51862899999999</v>
      </c>
      <c r="L7" s="116">
        <f>'EST COST (Sub-2)'!$P17</f>
        <v>98.134207000000004</v>
      </c>
      <c r="M7" s="116">
        <f>'EST COST (Sub-2)'!$P18</f>
        <v>98.134207000000004</v>
      </c>
      <c r="N7" s="116">
        <f>'EST COST (Sub-2)'!$P19</f>
        <v>117.17608199999999</v>
      </c>
      <c r="O7" s="116">
        <f>'EST COST (Sub-2)'!$P20</f>
        <v>98.134207000000004</v>
      </c>
      <c r="AA7" s="47"/>
    </row>
    <row r="8" spans="1:27" ht="40.9" customHeight="1" thickBot="1" x14ac:dyDescent="0.25">
      <c r="A8" s="4" t="s">
        <v>2</v>
      </c>
      <c r="B8" s="4"/>
      <c r="C8" s="5"/>
      <c r="D8" s="6" t="s">
        <v>3</v>
      </c>
      <c r="E8" s="5" t="s">
        <v>4</v>
      </c>
      <c r="F8" s="150" t="s">
        <v>150</v>
      </c>
      <c r="G8" s="150" t="s">
        <v>159</v>
      </c>
      <c r="H8" s="150" t="s">
        <v>175</v>
      </c>
      <c r="I8" s="150" t="s">
        <v>162</v>
      </c>
      <c r="J8" s="150" t="s">
        <v>176</v>
      </c>
      <c r="K8" s="150" t="s">
        <v>177</v>
      </c>
      <c r="L8" s="150" t="s">
        <v>178</v>
      </c>
      <c r="M8" s="150" t="s">
        <v>179</v>
      </c>
      <c r="N8" s="150" t="s">
        <v>180</v>
      </c>
      <c r="O8" s="150" t="s">
        <v>181</v>
      </c>
      <c r="P8" s="77">
        <v>11</v>
      </c>
      <c r="Q8" s="77">
        <v>12</v>
      </c>
      <c r="R8" s="77">
        <v>13</v>
      </c>
      <c r="S8" s="77">
        <v>14</v>
      </c>
      <c r="T8" s="77">
        <v>15</v>
      </c>
      <c r="U8" s="77">
        <v>16</v>
      </c>
      <c r="V8" s="77">
        <v>17</v>
      </c>
      <c r="W8" s="77">
        <v>18</v>
      </c>
      <c r="X8" s="77">
        <v>19</v>
      </c>
      <c r="Y8" s="77">
        <v>20</v>
      </c>
      <c r="Z8" s="7" t="s">
        <v>5</v>
      </c>
      <c r="AA8" s="118" t="s">
        <v>289</v>
      </c>
    </row>
    <row r="9" spans="1:27" x14ac:dyDescent="0.2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4"/>
    </row>
    <row r="10" spans="1:27" x14ac:dyDescent="0.2">
      <c r="A10" s="84" t="s">
        <v>141</v>
      </c>
      <c r="B10" s="85" t="s">
        <v>6</v>
      </c>
      <c r="C10" s="86"/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8">
        <f>SUM(Z11:Z23)</f>
        <v>36</v>
      </c>
      <c r="AA10" s="119">
        <f>SUM(AA11:AA23)</f>
        <v>4799</v>
      </c>
    </row>
    <row r="11" spans="1:27" ht="15" x14ac:dyDescent="0.2">
      <c r="A11" s="89"/>
      <c r="B11" s="90">
        <v>1.1000000000000001</v>
      </c>
      <c r="C11" s="90" t="s">
        <v>6</v>
      </c>
      <c r="D11" s="90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>
        <f t="shared" ref="Z11:Z15" si="0">SUM(F11:Y11)</f>
        <v>0</v>
      </c>
      <c r="AA11" s="120">
        <f>ROUND(SUMPRODUCT($F$7:$Y$7,F11:Y11),0)</f>
        <v>0</v>
      </c>
    </row>
    <row r="12" spans="1:27" ht="15" x14ac:dyDescent="0.2">
      <c r="A12" s="89"/>
      <c r="B12" s="90"/>
      <c r="C12" s="93"/>
      <c r="D12" s="93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2">
        <f t="shared" si="0"/>
        <v>0</v>
      </c>
      <c r="AA12" s="120">
        <f t="shared" ref="AA12:AA23" si="1">ROUND(SUMPRODUCT($F$7:$Y$7,F12:Y12),0)</f>
        <v>0</v>
      </c>
    </row>
    <row r="13" spans="1:27" x14ac:dyDescent="0.2">
      <c r="A13" s="94"/>
      <c r="B13" s="90"/>
      <c r="C13" s="90"/>
      <c r="D13" s="90"/>
      <c r="E13" s="90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>
        <f t="shared" si="0"/>
        <v>0</v>
      </c>
      <c r="AA13" s="120">
        <f t="shared" si="1"/>
        <v>0</v>
      </c>
    </row>
    <row r="14" spans="1:27" x14ac:dyDescent="0.2">
      <c r="A14" s="94"/>
      <c r="B14" s="90">
        <v>1.2</v>
      </c>
      <c r="C14" s="90" t="s">
        <v>311</v>
      </c>
      <c r="D14" s="90"/>
      <c r="E14" s="90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>
        <f t="shared" si="0"/>
        <v>0</v>
      </c>
      <c r="AA14" s="120">
        <f t="shared" si="1"/>
        <v>0</v>
      </c>
    </row>
    <row r="15" spans="1:27" x14ac:dyDescent="0.2">
      <c r="A15" s="94"/>
      <c r="B15" s="90">
        <v>1.3</v>
      </c>
      <c r="C15" s="90" t="s">
        <v>37</v>
      </c>
      <c r="D15" s="90"/>
      <c r="E15" s="90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>
        <f t="shared" si="0"/>
        <v>0</v>
      </c>
      <c r="AA15" s="120">
        <f t="shared" si="1"/>
        <v>0</v>
      </c>
    </row>
    <row r="16" spans="1:27" x14ac:dyDescent="0.2">
      <c r="A16" s="94"/>
      <c r="B16" s="90">
        <v>1.4</v>
      </c>
      <c r="C16" s="90" t="s">
        <v>38</v>
      </c>
      <c r="D16" s="90"/>
      <c r="E16" s="90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120">
        <f t="shared" si="1"/>
        <v>0</v>
      </c>
    </row>
    <row r="17" spans="1:27" x14ac:dyDescent="0.2">
      <c r="A17" s="94"/>
      <c r="B17" s="90"/>
      <c r="C17" s="95" t="s">
        <v>312</v>
      </c>
      <c r="D17" s="90"/>
      <c r="E17" s="90" t="s">
        <v>39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>
        <f t="shared" ref="Z17:Z45" si="2">SUM(F17:Y17)</f>
        <v>0</v>
      </c>
      <c r="AA17" s="120">
        <f t="shared" si="1"/>
        <v>0</v>
      </c>
    </row>
    <row r="18" spans="1:27" x14ac:dyDescent="0.2">
      <c r="A18" s="94"/>
      <c r="B18" s="90"/>
      <c r="C18" s="95" t="s">
        <v>313</v>
      </c>
      <c r="D18" s="90"/>
      <c r="E18" s="90" t="s">
        <v>40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>
        <f t="shared" si="2"/>
        <v>0</v>
      </c>
      <c r="AA18" s="120">
        <f t="shared" si="1"/>
        <v>0</v>
      </c>
    </row>
    <row r="19" spans="1:27" x14ac:dyDescent="0.2">
      <c r="A19" s="94"/>
      <c r="B19" s="90">
        <v>1.5</v>
      </c>
      <c r="C19" s="90" t="s">
        <v>43</v>
      </c>
      <c r="D19" s="90"/>
      <c r="E19" s="90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>
        <f t="shared" si="2"/>
        <v>0</v>
      </c>
      <c r="AA19" s="120">
        <f t="shared" si="1"/>
        <v>0</v>
      </c>
    </row>
    <row r="20" spans="1:27" x14ac:dyDescent="0.2">
      <c r="A20" s="94"/>
      <c r="B20" s="90">
        <v>1.6</v>
      </c>
      <c r="C20" s="90" t="s">
        <v>41</v>
      </c>
      <c r="D20" s="90"/>
      <c r="E20" s="90"/>
      <c r="F20" s="92"/>
      <c r="G20" s="92"/>
      <c r="H20" s="92">
        <v>12</v>
      </c>
      <c r="I20" s="92"/>
      <c r="J20" s="92"/>
      <c r="K20" s="92"/>
      <c r="L20" s="92"/>
      <c r="M20" s="92"/>
      <c r="N20" s="92"/>
      <c r="O20" s="92">
        <v>24</v>
      </c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>
        <f t="shared" si="2"/>
        <v>36</v>
      </c>
      <c r="AA20" s="120">
        <f t="shared" si="1"/>
        <v>4799</v>
      </c>
    </row>
    <row r="21" spans="1:27" x14ac:dyDescent="0.2">
      <c r="A21" s="94"/>
      <c r="B21" s="96">
        <v>1.7</v>
      </c>
      <c r="C21" s="90" t="s">
        <v>42</v>
      </c>
      <c r="D21" s="90"/>
      <c r="E21" s="90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>
        <f t="shared" si="2"/>
        <v>0</v>
      </c>
      <c r="AA21" s="120">
        <f t="shared" si="1"/>
        <v>0</v>
      </c>
    </row>
    <row r="22" spans="1:27" x14ac:dyDescent="0.2">
      <c r="A22" s="94"/>
      <c r="B22" s="96">
        <v>1.8</v>
      </c>
      <c r="C22" s="90" t="s">
        <v>44</v>
      </c>
      <c r="D22" s="90"/>
      <c r="E22" s="90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>
        <f t="shared" si="2"/>
        <v>0</v>
      </c>
      <c r="AA22" s="120">
        <f t="shared" si="1"/>
        <v>0</v>
      </c>
    </row>
    <row r="23" spans="1:27" x14ac:dyDescent="0.2">
      <c r="A23" s="94"/>
      <c r="B23" s="93"/>
      <c r="C23" s="90"/>
      <c r="D23" s="90"/>
      <c r="E23" s="90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>
        <f t="shared" si="2"/>
        <v>0</v>
      </c>
      <c r="AA23" s="120">
        <f t="shared" si="1"/>
        <v>0</v>
      </c>
    </row>
    <row r="24" spans="1:27" x14ac:dyDescent="0.2">
      <c r="A24" s="84" t="s">
        <v>142</v>
      </c>
      <c r="B24" s="85" t="s">
        <v>45</v>
      </c>
      <c r="C24" s="86"/>
      <c r="D24" s="86"/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>
        <f>SUM(Z25:Z34)</f>
        <v>0</v>
      </c>
      <c r="AA24" s="119">
        <f>SUM(AA25:AA34)</f>
        <v>0</v>
      </c>
    </row>
    <row r="25" spans="1:27" ht="15" x14ac:dyDescent="0.2">
      <c r="A25" s="89"/>
      <c r="B25" s="90">
        <v>2.1</v>
      </c>
      <c r="C25" s="90" t="s">
        <v>46</v>
      </c>
      <c r="D25" s="90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>
        <f t="shared" si="2"/>
        <v>0</v>
      </c>
      <c r="AA25" s="120">
        <f t="shared" ref="AA25:AA34" si="3">ROUND(SUMPRODUCT($F$7:$Y$7,F25:Y25),0)</f>
        <v>0</v>
      </c>
    </row>
    <row r="26" spans="1:27" ht="15" x14ac:dyDescent="0.2">
      <c r="A26" s="89"/>
      <c r="B26" s="90">
        <v>2.2000000000000002</v>
      </c>
      <c r="C26" s="93" t="s">
        <v>90</v>
      </c>
      <c r="D26" s="93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2">
        <f t="shared" si="2"/>
        <v>0</v>
      </c>
      <c r="AA26" s="120">
        <f t="shared" si="3"/>
        <v>0</v>
      </c>
    </row>
    <row r="27" spans="1:27" x14ac:dyDescent="0.2">
      <c r="A27" s="94"/>
      <c r="B27" s="90"/>
      <c r="C27" s="90"/>
      <c r="D27" s="90"/>
      <c r="E27" s="90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>
        <f t="shared" si="2"/>
        <v>0</v>
      </c>
      <c r="AA27" s="120">
        <f t="shared" si="3"/>
        <v>0</v>
      </c>
    </row>
    <row r="28" spans="1:27" x14ac:dyDescent="0.2">
      <c r="A28" s="94"/>
      <c r="B28" s="90">
        <v>2.2999999999999998</v>
      </c>
      <c r="C28" s="90" t="s">
        <v>48</v>
      </c>
      <c r="D28" s="90"/>
      <c r="E28" s="90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>
        <f t="shared" si="2"/>
        <v>0</v>
      </c>
      <c r="AA28" s="120">
        <f t="shared" si="3"/>
        <v>0</v>
      </c>
    </row>
    <row r="29" spans="1:27" x14ac:dyDescent="0.2">
      <c r="A29" s="94"/>
      <c r="B29" s="90"/>
      <c r="C29" s="90"/>
      <c r="D29" s="90"/>
      <c r="E29" s="90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>
        <f t="shared" si="2"/>
        <v>0</v>
      </c>
      <c r="AA29" s="120">
        <f t="shared" si="3"/>
        <v>0</v>
      </c>
    </row>
    <row r="30" spans="1:27" x14ac:dyDescent="0.2">
      <c r="A30" s="94"/>
      <c r="B30" s="90">
        <v>2.4</v>
      </c>
      <c r="C30" s="90" t="s">
        <v>50</v>
      </c>
      <c r="D30" s="90"/>
      <c r="E30" s="90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>
        <f t="shared" si="2"/>
        <v>0</v>
      </c>
      <c r="AA30" s="120">
        <f t="shared" si="3"/>
        <v>0</v>
      </c>
    </row>
    <row r="31" spans="1:27" x14ac:dyDescent="0.2">
      <c r="A31" s="94"/>
      <c r="B31" s="90"/>
      <c r="C31" s="90"/>
      <c r="D31" s="90"/>
      <c r="E31" s="90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>
        <f t="shared" si="2"/>
        <v>0</v>
      </c>
      <c r="AA31" s="120">
        <f t="shared" si="3"/>
        <v>0</v>
      </c>
    </row>
    <row r="32" spans="1:27" x14ac:dyDescent="0.2">
      <c r="A32" s="94"/>
      <c r="B32" s="90">
        <v>2.5</v>
      </c>
      <c r="C32" s="90" t="s">
        <v>52</v>
      </c>
      <c r="D32" s="90"/>
      <c r="E32" s="90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>
        <f t="shared" si="2"/>
        <v>0</v>
      </c>
      <c r="AA32" s="120">
        <f t="shared" si="3"/>
        <v>0</v>
      </c>
    </row>
    <row r="33" spans="1:30" x14ac:dyDescent="0.2">
      <c r="A33" s="94"/>
      <c r="B33" s="90">
        <v>2.6</v>
      </c>
      <c r="C33" s="90" t="s">
        <v>300</v>
      </c>
      <c r="D33" s="90"/>
      <c r="E33" s="90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>
        <f t="shared" si="2"/>
        <v>0</v>
      </c>
      <c r="AA33" s="120">
        <f t="shared" si="3"/>
        <v>0</v>
      </c>
    </row>
    <row r="34" spans="1:30" x14ac:dyDescent="0.2">
      <c r="A34" s="94"/>
      <c r="B34" s="96">
        <v>2.7</v>
      </c>
      <c r="C34" s="90" t="s">
        <v>54</v>
      </c>
      <c r="D34" s="90"/>
      <c r="E34" s="90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>
        <f t="shared" si="2"/>
        <v>0</v>
      </c>
      <c r="AA34" s="120">
        <f t="shared" si="3"/>
        <v>0</v>
      </c>
    </row>
    <row r="35" spans="1:30" x14ac:dyDescent="0.2">
      <c r="A35" s="84" t="s">
        <v>143</v>
      </c>
      <c r="B35" s="85" t="s">
        <v>91</v>
      </c>
      <c r="C35" s="86"/>
      <c r="D35" s="86"/>
      <c r="E35" s="8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>
        <f>SUM(Z36:Z40)</f>
        <v>0</v>
      </c>
      <c r="AA35" s="119">
        <f>SUM(AA36:AA40)</f>
        <v>0</v>
      </c>
    </row>
    <row r="36" spans="1:30" x14ac:dyDescent="0.2">
      <c r="A36" s="89"/>
      <c r="B36" s="90">
        <v>3.1</v>
      </c>
      <c r="C36" s="90" t="s">
        <v>58</v>
      </c>
      <c r="D36" s="90"/>
      <c r="E36" s="90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>
        <f t="shared" si="2"/>
        <v>0</v>
      </c>
      <c r="AA36" s="120">
        <f t="shared" ref="AA36:AA40" si="4">ROUND(SUMPRODUCT($F$7:$Y$7,F36:Y36),0)</f>
        <v>0</v>
      </c>
    </row>
    <row r="37" spans="1:30" x14ac:dyDescent="0.2">
      <c r="A37" s="94"/>
      <c r="B37" s="90">
        <v>3.2</v>
      </c>
      <c r="C37" s="90" t="s">
        <v>55</v>
      </c>
      <c r="D37" s="90"/>
      <c r="E37" s="90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>
        <f t="shared" si="2"/>
        <v>0</v>
      </c>
      <c r="AA37" s="120">
        <f t="shared" si="4"/>
        <v>0</v>
      </c>
    </row>
    <row r="38" spans="1:30" x14ac:dyDescent="0.2">
      <c r="A38" s="94"/>
      <c r="B38" s="90">
        <v>3.3</v>
      </c>
      <c r="C38" s="90" t="s">
        <v>59</v>
      </c>
      <c r="D38" s="90"/>
      <c r="E38" s="90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>
        <f t="shared" si="2"/>
        <v>0</v>
      </c>
      <c r="AA38" s="120">
        <f t="shared" si="4"/>
        <v>0</v>
      </c>
    </row>
    <row r="39" spans="1:30" x14ac:dyDescent="0.2">
      <c r="A39" s="94"/>
      <c r="B39" s="90">
        <v>3.4</v>
      </c>
      <c r="C39" s="90" t="s">
        <v>56</v>
      </c>
      <c r="D39" s="90"/>
      <c r="E39" s="90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>
        <f t="shared" si="2"/>
        <v>0</v>
      </c>
      <c r="AA39" s="120">
        <f t="shared" si="4"/>
        <v>0</v>
      </c>
    </row>
    <row r="40" spans="1:30" x14ac:dyDescent="0.2">
      <c r="A40" s="94"/>
      <c r="B40" s="90">
        <v>3.5</v>
      </c>
      <c r="C40" s="90" t="s">
        <v>57</v>
      </c>
      <c r="D40" s="90"/>
      <c r="E40" s="90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>
        <f t="shared" si="2"/>
        <v>0</v>
      </c>
      <c r="AA40" s="120">
        <f t="shared" si="4"/>
        <v>0</v>
      </c>
    </row>
    <row r="41" spans="1:30" x14ac:dyDescent="0.2">
      <c r="A41" s="84" t="s">
        <v>144</v>
      </c>
      <c r="B41" s="85" t="s">
        <v>60</v>
      </c>
      <c r="C41" s="86"/>
      <c r="D41" s="86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>
        <f>SUM(Z42:Z45)</f>
        <v>2611</v>
      </c>
      <c r="AA41" s="119">
        <f>SUM(AA42:AA45)</f>
        <v>369359</v>
      </c>
    </row>
    <row r="42" spans="1:30" x14ac:dyDescent="0.2">
      <c r="A42" s="89"/>
      <c r="B42" s="90">
        <v>4.0999999999999996</v>
      </c>
      <c r="C42" s="90" t="s">
        <v>61</v>
      </c>
      <c r="D42" s="90"/>
      <c r="E42" s="90"/>
      <c r="F42" s="92"/>
      <c r="G42" s="92">
        <v>6</v>
      </c>
      <c r="H42" s="92">
        <v>31</v>
      </c>
      <c r="I42" s="92"/>
      <c r="J42" s="92">
        <v>8</v>
      </c>
      <c r="K42" s="92">
        <v>18</v>
      </c>
      <c r="L42" s="92">
        <v>112</v>
      </c>
      <c r="M42" s="92"/>
      <c r="N42" s="92">
        <v>98</v>
      </c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153">
        <f>SUM(F42:Y42)</f>
        <v>273</v>
      </c>
      <c r="AA42" s="120">
        <f t="shared" ref="AA42:AA45" si="5">ROUND(SUMPRODUCT($F$7:$Y$7,F42:Y42),0)</f>
        <v>33606</v>
      </c>
    </row>
    <row r="43" spans="1:30" x14ac:dyDescent="0.2">
      <c r="A43" s="94"/>
      <c r="B43" s="90">
        <v>4.2</v>
      </c>
      <c r="C43" s="90" t="s">
        <v>92</v>
      </c>
      <c r="D43" s="90"/>
      <c r="E43" s="90"/>
      <c r="F43" s="92">
        <v>8</v>
      </c>
      <c r="G43" s="142">
        <v>26</v>
      </c>
      <c r="H43" s="142">
        <v>68</v>
      </c>
      <c r="I43" s="142">
        <v>90</v>
      </c>
      <c r="J43" s="142">
        <f>J82*$AB43</f>
        <v>0</v>
      </c>
      <c r="K43" s="142">
        <v>132</v>
      </c>
      <c r="L43" s="142">
        <v>196</v>
      </c>
      <c r="M43" s="142">
        <f>M82*$AB43</f>
        <v>0</v>
      </c>
      <c r="N43" s="142">
        <v>8</v>
      </c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>
        <f t="shared" si="2"/>
        <v>528</v>
      </c>
      <c r="AA43" s="120">
        <f t="shared" si="5"/>
        <v>73521</v>
      </c>
      <c r="AB43" s="113"/>
      <c r="AC43" s="113"/>
      <c r="AD43" s="113"/>
    </row>
    <row r="44" spans="1:30" x14ac:dyDescent="0.2">
      <c r="A44" s="94"/>
      <c r="B44" s="90">
        <v>4.3</v>
      </c>
      <c r="C44" s="90" t="s">
        <v>62</v>
      </c>
      <c r="D44" s="90"/>
      <c r="E44" s="90"/>
      <c r="F44" s="142">
        <f>F83*$AB44</f>
        <v>0</v>
      </c>
      <c r="G44" s="142">
        <v>40</v>
      </c>
      <c r="H44" s="142">
        <v>56</v>
      </c>
      <c r="I44" s="142">
        <f>I83*$AB44</f>
        <v>0</v>
      </c>
      <c r="J44" s="142">
        <v>86</v>
      </c>
      <c r="K44" s="142">
        <v>204</v>
      </c>
      <c r="L44" s="142">
        <v>36</v>
      </c>
      <c r="M44" s="142">
        <f>M83*$AB44</f>
        <v>0</v>
      </c>
      <c r="N44" s="142">
        <v>20</v>
      </c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>
        <f t="shared" si="2"/>
        <v>442</v>
      </c>
      <c r="AA44" s="120">
        <f t="shared" si="5"/>
        <v>65370</v>
      </c>
      <c r="AB44" s="113"/>
      <c r="AC44" s="113"/>
      <c r="AD44" s="113"/>
    </row>
    <row r="45" spans="1:30" x14ac:dyDescent="0.2">
      <c r="A45" s="94"/>
      <c r="B45" s="90">
        <v>4.4000000000000004</v>
      </c>
      <c r="C45" s="90" t="s">
        <v>63</v>
      </c>
      <c r="D45" s="90"/>
      <c r="E45" s="90"/>
      <c r="F45" s="142">
        <v>8</v>
      </c>
      <c r="G45" s="142">
        <v>92</v>
      </c>
      <c r="H45" s="142">
        <v>214</v>
      </c>
      <c r="I45" s="142">
        <v>142</v>
      </c>
      <c r="J45" s="142">
        <f>J84*$AB45</f>
        <v>0</v>
      </c>
      <c r="K45" s="142">
        <v>622</v>
      </c>
      <c r="L45" s="142">
        <v>196</v>
      </c>
      <c r="M45" s="142">
        <f>M84*$AB45</f>
        <v>0</v>
      </c>
      <c r="N45" s="142">
        <v>94</v>
      </c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>
        <f t="shared" si="2"/>
        <v>1368</v>
      </c>
      <c r="AA45" s="120">
        <f t="shared" si="5"/>
        <v>196862</v>
      </c>
      <c r="AB45" s="113"/>
      <c r="AC45" s="113"/>
      <c r="AD45" s="113"/>
    </row>
    <row r="46" spans="1:30" x14ac:dyDescent="0.2">
      <c r="A46" s="84" t="s">
        <v>145</v>
      </c>
      <c r="B46" s="85" t="s">
        <v>64</v>
      </c>
      <c r="C46" s="86"/>
      <c r="D46" s="86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>
        <f>SUM(Z47:Z50)</f>
        <v>0</v>
      </c>
      <c r="AA46" s="119">
        <f>SUM(AA47:AA50)</f>
        <v>0</v>
      </c>
    </row>
    <row r="47" spans="1:30" x14ac:dyDescent="0.2">
      <c r="A47" s="89"/>
      <c r="B47" s="90">
        <v>5.0999999999999996</v>
      </c>
      <c r="C47" s="90" t="s">
        <v>65</v>
      </c>
      <c r="D47" s="90"/>
      <c r="E47" s="90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120">
        <f t="shared" ref="AA47:AA50" si="6">ROUND(SUMPRODUCT($F$7:$Y$7,F47:Y47),0)</f>
        <v>0</v>
      </c>
    </row>
    <row r="48" spans="1:30" x14ac:dyDescent="0.2">
      <c r="A48" s="94"/>
      <c r="B48" s="90"/>
      <c r="C48" s="90" t="s">
        <v>100</v>
      </c>
      <c r="D48" s="90"/>
      <c r="E48" s="90" t="s">
        <v>66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>
        <f t="shared" ref="Z48:Z67" si="7">SUM(F48:Y48)</f>
        <v>0</v>
      </c>
      <c r="AA48" s="120">
        <f t="shared" si="6"/>
        <v>0</v>
      </c>
    </row>
    <row r="49" spans="1:27" x14ac:dyDescent="0.2">
      <c r="A49" s="94"/>
      <c r="B49" s="90"/>
      <c r="C49" s="90" t="s">
        <v>101</v>
      </c>
      <c r="D49" s="90"/>
      <c r="E49" s="90" t="s">
        <v>67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>
        <f t="shared" si="7"/>
        <v>0</v>
      </c>
      <c r="AA49" s="120">
        <f t="shared" si="6"/>
        <v>0</v>
      </c>
    </row>
    <row r="50" spans="1:27" x14ac:dyDescent="0.2">
      <c r="A50" s="94"/>
      <c r="B50" s="90"/>
      <c r="C50" s="90" t="s">
        <v>102</v>
      </c>
      <c r="D50" s="90"/>
      <c r="E50" s="90" t="s">
        <v>68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>
        <f t="shared" si="7"/>
        <v>0</v>
      </c>
      <c r="AA50" s="120">
        <f t="shared" si="6"/>
        <v>0</v>
      </c>
    </row>
    <row r="51" spans="1:27" x14ac:dyDescent="0.2">
      <c r="A51" s="84" t="s">
        <v>146</v>
      </c>
      <c r="B51" s="85" t="s">
        <v>69</v>
      </c>
      <c r="C51" s="86"/>
      <c r="D51" s="86"/>
      <c r="E51" s="86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>
        <f>SUM(Z52:Z61)</f>
        <v>0</v>
      </c>
      <c r="AA51" s="119">
        <f>SUM(AA52:AA61)</f>
        <v>0</v>
      </c>
    </row>
    <row r="52" spans="1:27" x14ac:dyDescent="0.2">
      <c r="A52" s="89"/>
      <c r="B52" s="90">
        <v>6.1</v>
      </c>
      <c r="C52" s="90" t="s">
        <v>70</v>
      </c>
      <c r="D52" s="90"/>
      <c r="E52" s="90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>
        <f t="shared" si="7"/>
        <v>0</v>
      </c>
      <c r="AA52" s="120">
        <f t="shared" ref="AA52:AA61" si="8">ROUND(SUMPRODUCT($F$7:$Y$7,F52:Y52),0)</f>
        <v>0</v>
      </c>
    </row>
    <row r="53" spans="1:27" x14ac:dyDescent="0.2">
      <c r="A53" s="94"/>
      <c r="B53" s="90">
        <v>6.2</v>
      </c>
      <c r="C53" s="90" t="s">
        <v>93</v>
      </c>
      <c r="D53" s="90"/>
      <c r="E53" s="90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>
        <f t="shared" si="7"/>
        <v>0</v>
      </c>
      <c r="AA53" s="120">
        <f t="shared" si="8"/>
        <v>0</v>
      </c>
    </row>
    <row r="54" spans="1:27" x14ac:dyDescent="0.2">
      <c r="A54" s="94"/>
      <c r="B54" s="90"/>
      <c r="C54" s="90" t="s">
        <v>106</v>
      </c>
      <c r="D54" s="90"/>
      <c r="E54" s="90" t="s">
        <v>114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>
        <f t="shared" si="7"/>
        <v>0</v>
      </c>
      <c r="AA54" s="120">
        <f t="shared" si="8"/>
        <v>0</v>
      </c>
    </row>
    <row r="55" spans="1:27" x14ac:dyDescent="0.2">
      <c r="A55" s="94"/>
      <c r="B55" s="90"/>
      <c r="C55" s="90" t="s">
        <v>107</v>
      </c>
      <c r="D55" s="90"/>
      <c r="E55" s="90" t="s">
        <v>115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>
        <f t="shared" si="7"/>
        <v>0</v>
      </c>
      <c r="AA55" s="120">
        <f t="shared" si="8"/>
        <v>0</v>
      </c>
    </row>
    <row r="56" spans="1:27" x14ac:dyDescent="0.2">
      <c r="A56" s="94"/>
      <c r="B56" s="90"/>
      <c r="C56" s="90" t="s">
        <v>108</v>
      </c>
      <c r="D56" s="90"/>
      <c r="E56" s="90" t="s">
        <v>116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>
        <f t="shared" si="7"/>
        <v>0</v>
      </c>
      <c r="AA56" s="120">
        <f t="shared" si="8"/>
        <v>0</v>
      </c>
    </row>
    <row r="57" spans="1:27" x14ac:dyDescent="0.2">
      <c r="A57" s="94"/>
      <c r="B57" s="90"/>
      <c r="C57" s="90" t="s">
        <v>109</v>
      </c>
      <c r="D57" s="90"/>
      <c r="E57" s="90" t="s">
        <v>118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>
        <f t="shared" si="7"/>
        <v>0</v>
      </c>
      <c r="AA57" s="120">
        <f t="shared" si="8"/>
        <v>0</v>
      </c>
    </row>
    <row r="58" spans="1:27" x14ac:dyDescent="0.2">
      <c r="A58" s="94"/>
      <c r="B58" s="90"/>
      <c r="C58" s="90" t="s">
        <v>110</v>
      </c>
      <c r="D58" s="90"/>
      <c r="E58" s="90" t="s">
        <v>117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>
        <f t="shared" si="7"/>
        <v>0</v>
      </c>
      <c r="AA58" s="120">
        <f t="shared" si="8"/>
        <v>0</v>
      </c>
    </row>
    <row r="59" spans="1:27" x14ac:dyDescent="0.2">
      <c r="A59" s="94"/>
      <c r="B59" s="90"/>
      <c r="C59" s="90" t="s">
        <v>111</v>
      </c>
      <c r="D59" s="90"/>
      <c r="E59" s="90" t="s">
        <v>119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>
        <f t="shared" si="7"/>
        <v>0</v>
      </c>
      <c r="AA59" s="120">
        <f t="shared" si="8"/>
        <v>0</v>
      </c>
    </row>
    <row r="60" spans="1:27" x14ac:dyDescent="0.2">
      <c r="A60" s="94"/>
      <c r="B60" s="90"/>
      <c r="C60" s="90" t="s">
        <v>112</v>
      </c>
      <c r="D60" s="90"/>
      <c r="E60" s="90" t="s">
        <v>120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>
        <f t="shared" si="7"/>
        <v>0</v>
      </c>
      <c r="AA60" s="120">
        <f t="shared" si="8"/>
        <v>0</v>
      </c>
    </row>
    <row r="61" spans="1:27" x14ac:dyDescent="0.2">
      <c r="A61" s="94"/>
      <c r="B61" s="90"/>
      <c r="C61" s="90" t="s">
        <v>113</v>
      </c>
      <c r="D61" s="90"/>
      <c r="E61" s="90" t="s">
        <v>121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>
        <f t="shared" si="7"/>
        <v>0</v>
      </c>
      <c r="AA61" s="120">
        <f t="shared" si="8"/>
        <v>0</v>
      </c>
    </row>
    <row r="62" spans="1:27" x14ac:dyDescent="0.2">
      <c r="A62" s="84" t="s">
        <v>147</v>
      </c>
      <c r="B62" s="85" t="s">
        <v>94</v>
      </c>
      <c r="C62" s="86"/>
      <c r="D62" s="86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8">
        <f>SUM(Z63:Z65)</f>
        <v>0</v>
      </c>
      <c r="AA62" s="119">
        <f>SUM(AA63:AA65)</f>
        <v>0</v>
      </c>
    </row>
    <row r="63" spans="1:27" x14ac:dyDescent="0.2">
      <c r="A63" s="89"/>
      <c r="B63" s="90">
        <v>7.1</v>
      </c>
      <c r="C63" s="90" t="s">
        <v>71</v>
      </c>
      <c r="D63" s="90"/>
      <c r="E63" s="90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>
        <f t="shared" si="7"/>
        <v>0</v>
      </c>
      <c r="AA63" s="120">
        <f t="shared" ref="AA63:AA65" si="9">ROUND(SUMPRODUCT($F$7:$Y$7,F63:Y63),0)</f>
        <v>0</v>
      </c>
    </row>
    <row r="64" spans="1:27" x14ac:dyDescent="0.2">
      <c r="A64" s="94"/>
      <c r="B64" s="90">
        <v>7.2</v>
      </c>
      <c r="C64" s="90" t="s">
        <v>72</v>
      </c>
      <c r="D64" s="90"/>
      <c r="E64" s="90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>
        <f t="shared" si="7"/>
        <v>0</v>
      </c>
      <c r="AA64" s="120">
        <f t="shared" si="9"/>
        <v>0</v>
      </c>
    </row>
    <row r="65" spans="1:27" x14ac:dyDescent="0.2">
      <c r="A65" s="94"/>
      <c r="B65" s="90">
        <v>7.3</v>
      </c>
      <c r="C65" s="90" t="s">
        <v>73</v>
      </c>
      <c r="D65" s="90"/>
      <c r="E65" s="90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>
        <f t="shared" si="7"/>
        <v>0</v>
      </c>
      <c r="AA65" s="120">
        <f t="shared" si="9"/>
        <v>0</v>
      </c>
    </row>
    <row r="66" spans="1:27" x14ac:dyDescent="0.2">
      <c r="A66" s="84" t="s">
        <v>148</v>
      </c>
      <c r="B66" s="85" t="s">
        <v>95</v>
      </c>
      <c r="C66" s="86"/>
      <c r="D66" s="86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8">
        <f>SUM(Z67:Z72)</f>
        <v>0</v>
      </c>
      <c r="AA66" s="119">
        <f>SUM(AA67:AA72)</f>
        <v>0</v>
      </c>
    </row>
    <row r="67" spans="1:27" x14ac:dyDescent="0.2">
      <c r="A67" s="89"/>
      <c r="B67" s="90">
        <v>8.1</v>
      </c>
      <c r="C67" s="90" t="s">
        <v>74</v>
      </c>
      <c r="D67" s="90"/>
      <c r="E67" s="90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>
        <f t="shared" si="7"/>
        <v>0</v>
      </c>
      <c r="AA67" s="120">
        <f t="shared" ref="AA67:AA72" si="10">ROUND(SUMPRODUCT($F$7:$Y$7,F67:Y67),0)</f>
        <v>0</v>
      </c>
    </row>
    <row r="68" spans="1:27" x14ac:dyDescent="0.2">
      <c r="A68" s="94"/>
      <c r="B68" s="90">
        <v>8.1999999999999993</v>
      </c>
      <c r="C68" s="90" t="s">
        <v>75</v>
      </c>
      <c r="D68" s="90"/>
      <c r="E68" s="90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120">
        <f t="shared" si="10"/>
        <v>0</v>
      </c>
    </row>
    <row r="69" spans="1:27" x14ac:dyDescent="0.2">
      <c r="A69" s="94"/>
      <c r="B69" s="90"/>
      <c r="C69" s="95" t="s">
        <v>135</v>
      </c>
      <c r="D69" s="90"/>
      <c r="E69" s="90" t="s">
        <v>76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>
        <f t="shared" ref="Z69:Z72" si="11">SUM(F69:Y69)</f>
        <v>0</v>
      </c>
      <c r="AA69" s="120">
        <f t="shared" si="10"/>
        <v>0</v>
      </c>
    </row>
    <row r="70" spans="1:27" x14ac:dyDescent="0.2">
      <c r="A70" s="94"/>
      <c r="B70" s="90"/>
      <c r="C70" s="95" t="s">
        <v>136</v>
      </c>
      <c r="D70" s="90"/>
      <c r="E70" s="90" t="s">
        <v>77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>
        <f t="shared" si="11"/>
        <v>0</v>
      </c>
      <c r="AA70" s="120">
        <f t="shared" si="10"/>
        <v>0</v>
      </c>
    </row>
    <row r="71" spans="1:27" x14ac:dyDescent="0.2">
      <c r="A71" s="94"/>
      <c r="B71" s="90"/>
      <c r="C71" s="95" t="s">
        <v>137</v>
      </c>
      <c r="D71" s="90"/>
      <c r="E71" s="90" t="s">
        <v>78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>
        <f t="shared" si="11"/>
        <v>0</v>
      </c>
      <c r="AA71" s="120">
        <f t="shared" si="10"/>
        <v>0</v>
      </c>
    </row>
    <row r="72" spans="1:27" x14ac:dyDescent="0.2">
      <c r="A72" s="94"/>
      <c r="B72" s="90"/>
      <c r="C72" s="95" t="s">
        <v>138</v>
      </c>
      <c r="D72" s="90"/>
      <c r="E72" s="90" t="s">
        <v>79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>
        <f t="shared" si="11"/>
        <v>0</v>
      </c>
      <c r="AA72" s="120">
        <f t="shared" si="10"/>
        <v>0</v>
      </c>
    </row>
    <row r="73" spans="1:27" s="141" customFormat="1" x14ac:dyDescent="0.2">
      <c r="A73" s="94"/>
      <c r="B73" s="95">
        <v>8.3000000000000007</v>
      </c>
      <c r="C73" s="95" t="s">
        <v>276</v>
      </c>
      <c r="D73" s="95"/>
      <c r="E73" s="95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>
        <f t="shared" ref="Z73:Z76" si="12">SUM(F73:Y73)</f>
        <v>0</v>
      </c>
      <c r="AA73" s="120">
        <f t="shared" ref="AA73:AA76" si="13">ROUND(SUMPRODUCT($F$7:$Y$7,F73:Y73),0)</f>
        <v>0</v>
      </c>
    </row>
    <row r="74" spans="1:27" s="141" customFormat="1" x14ac:dyDescent="0.2">
      <c r="A74" s="94"/>
      <c r="B74" s="95"/>
      <c r="C74" s="95" t="s">
        <v>277</v>
      </c>
      <c r="D74" s="95"/>
      <c r="E74" s="95" t="s">
        <v>278</v>
      </c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>
        <f t="shared" si="12"/>
        <v>0</v>
      </c>
      <c r="AA74" s="120">
        <f t="shared" si="13"/>
        <v>0</v>
      </c>
    </row>
    <row r="75" spans="1:27" s="141" customFormat="1" x14ac:dyDescent="0.2">
      <c r="A75" s="94"/>
      <c r="B75" s="95"/>
      <c r="C75" s="95" t="s">
        <v>279</v>
      </c>
      <c r="D75" s="95"/>
      <c r="E75" s="95" t="s">
        <v>280</v>
      </c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>
        <f t="shared" si="12"/>
        <v>0</v>
      </c>
      <c r="AA75" s="120">
        <f t="shared" si="13"/>
        <v>0</v>
      </c>
    </row>
    <row r="76" spans="1:27" s="141" customFormat="1" x14ac:dyDescent="0.2">
      <c r="A76" s="94"/>
      <c r="B76" s="95"/>
      <c r="C76" s="95" t="s">
        <v>281</v>
      </c>
      <c r="D76" s="95"/>
      <c r="E76" s="95" t="s">
        <v>282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>
        <f t="shared" si="12"/>
        <v>0</v>
      </c>
      <c r="AA76" s="120">
        <f t="shared" si="13"/>
        <v>0</v>
      </c>
    </row>
    <row r="77" spans="1:27" x14ac:dyDescent="0.2">
      <c r="A77" s="84"/>
      <c r="B77" s="85"/>
      <c r="C77" s="86"/>
      <c r="D77" s="86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8"/>
      <c r="AA77" s="119"/>
    </row>
    <row r="78" spans="1:27" x14ac:dyDescent="0.2">
      <c r="A78" s="89"/>
      <c r="B78" s="90"/>
      <c r="C78" s="90"/>
      <c r="D78" s="90"/>
      <c r="E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120"/>
    </row>
    <row r="79" spans="1:27" ht="16.5" thickBot="1" x14ac:dyDescent="0.3">
      <c r="A79" s="97"/>
      <c r="B79" s="98"/>
      <c r="C79" s="98"/>
      <c r="D79" s="98"/>
      <c r="E79" s="99" t="s">
        <v>30</v>
      </c>
      <c r="F79" s="100">
        <f t="shared" ref="F79:R79" si="14">SUM(F10:F78)</f>
        <v>16</v>
      </c>
      <c r="G79" s="100">
        <f t="shared" si="14"/>
        <v>164</v>
      </c>
      <c r="H79" s="100">
        <f t="shared" si="14"/>
        <v>381</v>
      </c>
      <c r="I79" s="100">
        <f t="shared" si="14"/>
        <v>232</v>
      </c>
      <c r="J79" s="100">
        <f t="shared" si="14"/>
        <v>94</v>
      </c>
      <c r="K79" s="100">
        <f t="shared" si="14"/>
        <v>976</v>
      </c>
      <c r="L79" s="100">
        <f t="shared" si="14"/>
        <v>540</v>
      </c>
      <c r="M79" s="100">
        <f t="shared" si="14"/>
        <v>0</v>
      </c>
      <c r="N79" s="100">
        <f t="shared" ref="N79:O79" si="15">SUM(N10:N78)</f>
        <v>220</v>
      </c>
      <c r="O79" s="100">
        <f t="shared" si="15"/>
        <v>24</v>
      </c>
      <c r="P79" s="100">
        <f t="shared" si="14"/>
        <v>0</v>
      </c>
      <c r="Q79" s="100">
        <f t="shared" si="14"/>
        <v>0</v>
      </c>
      <c r="R79" s="100">
        <f t="shared" si="14"/>
        <v>0</v>
      </c>
      <c r="S79" s="100">
        <f>SUM(S10:S78)</f>
        <v>0</v>
      </c>
      <c r="T79" s="100">
        <f t="shared" ref="T79:Y79" si="16">SUM(T10:T78)</f>
        <v>0</v>
      </c>
      <c r="U79" s="100">
        <f t="shared" si="16"/>
        <v>0</v>
      </c>
      <c r="V79" s="100">
        <f t="shared" si="16"/>
        <v>0</v>
      </c>
      <c r="W79" s="100">
        <f t="shared" si="16"/>
        <v>0</v>
      </c>
      <c r="X79" s="100">
        <f t="shared" si="16"/>
        <v>0</v>
      </c>
      <c r="Y79" s="100">
        <f t="shared" si="16"/>
        <v>0</v>
      </c>
      <c r="Z79" s="100">
        <f>+Z10+Z24+Z35+Z41+Z46+Z51+Z62+Z66+Z77</f>
        <v>2647</v>
      </c>
      <c r="AA79" s="121">
        <f>SUM(AA77,AA66,AA62,AA51,AA46,AA41,AA35,AA24,AA10)</f>
        <v>374158</v>
      </c>
    </row>
    <row r="82" spans="6:15" x14ac:dyDescent="0.2">
      <c r="G82" s="141"/>
      <c r="H82" s="141"/>
      <c r="I82" s="141"/>
      <c r="J82" s="141"/>
      <c r="K82" s="141"/>
      <c r="L82" s="141"/>
      <c r="M82" s="141"/>
      <c r="N82" s="141"/>
      <c r="O82" s="141"/>
    </row>
    <row r="83" spans="6:15" x14ac:dyDescent="0.2">
      <c r="F83" s="141"/>
      <c r="G83" s="141"/>
      <c r="H83" s="141"/>
      <c r="I83" s="141"/>
      <c r="J83" s="141"/>
      <c r="K83" s="141"/>
      <c r="L83" s="141"/>
      <c r="M83" s="141"/>
      <c r="N83" s="141"/>
      <c r="O83" s="141"/>
    </row>
    <row r="84" spans="6:15" x14ac:dyDescent="0.2">
      <c r="F84" s="141"/>
      <c r="G84" s="141"/>
      <c r="H84" s="141"/>
      <c r="I84" s="141"/>
      <c r="J84" s="141"/>
      <c r="K84" s="141"/>
      <c r="L84" s="141"/>
      <c r="M84" s="141"/>
      <c r="N84" s="141"/>
      <c r="O84" s="141"/>
    </row>
  </sheetData>
  <mergeCells count="1">
    <mergeCell ref="A5:O5"/>
  </mergeCells>
  <pageMargins left="0.7" right="0.7" top="0.5" bottom="0.5" header="0.05" footer="0.05"/>
  <pageSetup paperSize="3" scale="66" orientation="landscape" r:id="rId1"/>
  <headerFooter>
    <oddFooter>&amp;L&amp;D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59"/>
  <sheetViews>
    <sheetView zoomScale="75" zoomScaleNormal="75" workbookViewId="0">
      <selection activeCell="C6" sqref="C6:J6"/>
    </sheetView>
  </sheetViews>
  <sheetFormatPr defaultRowHeight="14.25" x14ac:dyDescent="0.2"/>
  <cols>
    <col min="3" max="3" width="25.25" customWidth="1"/>
    <col min="4" max="4" width="24.75" customWidth="1"/>
    <col min="5" max="5" width="14.25" customWidth="1"/>
    <col min="7" max="7" width="6.75" customWidth="1"/>
    <col min="9" max="9" width="7.5" customWidth="1"/>
    <col min="10" max="10" width="13.25" customWidth="1"/>
    <col min="12" max="13" width="0" hidden="1" customWidth="1"/>
    <col min="14" max="14" width="9.75" hidden="1" customWidth="1"/>
    <col min="15" max="15" width="0" hidden="1" customWidth="1"/>
    <col min="16" max="16" width="10.5" hidden="1" customWidth="1"/>
  </cols>
  <sheetData>
    <row r="3" spans="2:16" ht="18" x14ac:dyDescent="0.25">
      <c r="C3" s="229" t="str">
        <f>'EST COST (Prime-)'!C2</f>
        <v xml:space="preserve">Agreement Number </v>
      </c>
      <c r="D3" s="229"/>
      <c r="E3" s="229"/>
      <c r="F3" s="229"/>
      <c r="G3" s="229"/>
      <c r="H3" s="229"/>
      <c r="I3" s="229"/>
      <c r="J3" s="229"/>
    </row>
    <row r="4" spans="2:16" ht="18" x14ac:dyDescent="0.25">
      <c r="C4" s="229" t="str">
        <f>'EST COST (Prime-)'!C3</f>
        <v>Project Name</v>
      </c>
      <c r="D4" s="229"/>
      <c r="E4" s="229"/>
      <c r="F4" s="229"/>
      <c r="G4" s="229"/>
      <c r="H4" s="229"/>
      <c r="I4" s="229"/>
      <c r="J4" s="229"/>
    </row>
    <row r="5" spans="2:16" ht="18" x14ac:dyDescent="0.25">
      <c r="C5" s="228" t="s">
        <v>342</v>
      </c>
      <c r="D5" s="228"/>
      <c r="E5" s="228"/>
      <c r="F5" s="228"/>
      <c r="G5" s="228"/>
      <c r="H5" s="228"/>
      <c r="I5" s="228"/>
      <c r="J5" s="228"/>
    </row>
    <row r="6" spans="2:16" ht="18" x14ac:dyDescent="0.25">
      <c r="C6" s="229" t="s">
        <v>8</v>
      </c>
      <c r="D6" s="229"/>
      <c r="E6" s="229"/>
      <c r="F6" s="229"/>
      <c r="G6" s="229"/>
      <c r="H6" s="229"/>
      <c r="I6" s="229"/>
      <c r="J6" s="229"/>
    </row>
    <row r="7" spans="2:16" x14ac:dyDescent="0.2">
      <c r="C7" s="11"/>
      <c r="D7" s="11"/>
      <c r="E7" s="11"/>
      <c r="F7" s="11"/>
      <c r="G7" s="11"/>
      <c r="H7" s="11"/>
      <c r="I7" s="11"/>
      <c r="J7" s="12"/>
    </row>
    <row r="8" spans="2:16" ht="15" x14ac:dyDescent="0.25">
      <c r="C8" s="13" t="s">
        <v>343</v>
      </c>
      <c r="D8" s="11"/>
      <c r="E8" s="11"/>
      <c r="F8" s="11"/>
      <c r="G8" s="11"/>
      <c r="H8" s="11"/>
      <c r="I8" s="11"/>
      <c r="J8" s="12"/>
    </row>
    <row r="9" spans="2:16" ht="15" x14ac:dyDescent="0.25">
      <c r="B9" s="110"/>
      <c r="C9" s="14"/>
      <c r="D9" s="15"/>
      <c r="E9" s="15"/>
      <c r="F9" s="15"/>
      <c r="G9" s="15"/>
      <c r="H9" s="15"/>
      <c r="I9" s="15"/>
      <c r="J9" s="16"/>
    </row>
    <row r="10" spans="2:16" ht="15" x14ac:dyDescent="0.25">
      <c r="B10" s="110"/>
      <c r="C10" s="17" t="s">
        <v>1</v>
      </c>
      <c r="D10" s="17" t="s">
        <v>208</v>
      </c>
      <c r="E10" s="17" t="s">
        <v>195</v>
      </c>
      <c r="F10" s="18" t="s">
        <v>10</v>
      </c>
      <c r="G10" s="18" t="s">
        <v>11</v>
      </c>
      <c r="H10" s="19" t="s">
        <v>12</v>
      </c>
      <c r="I10" s="20" t="s">
        <v>13</v>
      </c>
      <c r="J10" s="21" t="s">
        <v>14</v>
      </c>
      <c r="M10" t="s">
        <v>287</v>
      </c>
      <c r="N10" t="s">
        <v>288</v>
      </c>
      <c r="O10" t="s">
        <v>289</v>
      </c>
      <c r="P10" t="s">
        <v>290</v>
      </c>
    </row>
    <row r="11" spans="2:16" x14ac:dyDescent="0.2">
      <c r="B11" s="208"/>
      <c r="C11" s="61" t="s">
        <v>150</v>
      </c>
      <c r="D11" s="60" t="s">
        <v>158</v>
      </c>
      <c r="E11" s="60"/>
      <c r="F11" s="113">
        <f>'EST HRS (Sub-2)'!$F$79</f>
        <v>16</v>
      </c>
      <c r="G11" s="60"/>
      <c r="H11" s="209">
        <v>89.42</v>
      </c>
      <c r="I11" s="170"/>
      <c r="J11" s="169">
        <f>F11*H11</f>
        <v>1430.72</v>
      </c>
      <c r="M11" s="122">
        <f>H11</f>
        <v>89.42</v>
      </c>
      <c r="N11" s="122">
        <f>H11*$D$37</f>
        <v>157.53121400000001</v>
      </c>
      <c r="O11" s="122">
        <f>H11*$D$38</f>
        <v>25.484699999999997</v>
      </c>
      <c r="P11" s="122">
        <f>SUM(M11:O11)</f>
        <v>272.43591399999997</v>
      </c>
    </row>
    <row r="12" spans="2:16" x14ac:dyDescent="0.2">
      <c r="B12" s="208"/>
      <c r="C12" s="61" t="s">
        <v>159</v>
      </c>
      <c r="D12" s="60" t="s">
        <v>160</v>
      </c>
      <c r="E12" s="60"/>
      <c r="F12" s="113">
        <f>'EST HRS (Sub-2)'!$G$79</f>
        <v>164</v>
      </c>
      <c r="G12" s="60"/>
      <c r="H12" s="209">
        <v>67.31</v>
      </c>
      <c r="I12" s="170"/>
      <c r="J12" s="169">
        <f t="shared" ref="J12:J30" si="0">F12*H12</f>
        <v>11038.84</v>
      </c>
      <c r="M12" s="122">
        <f t="shared" ref="M12:M31" si="1">H12</f>
        <v>67.31</v>
      </c>
      <c r="N12" s="122">
        <f t="shared" ref="N12:N31" si="2">H12*$D$37</f>
        <v>118.580027</v>
      </c>
      <c r="O12" s="122">
        <f t="shared" ref="O12:O31" si="3">H12*$D$38</f>
        <v>19.183349999999997</v>
      </c>
      <c r="P12" s="122">
        <f t="shared" ref="P12:P31" si="4">SUM(M12:O12)</f>
        <v>205.07337699999999</v>
      </c>
    </row>
    <row r="13" spans="2:16" x14ac:dyDescent="0.2">
      <c r="B13" s="208"/>
      <c r="C13" s="61" t="s">
        <v>161</v>
      </c>
      <c r="D13" s="60" t="s">
        <v>125</v>
      </c>
      <c r="E13" s="60"/>
      <c r="F13" s="113">
        <f>'EST HRS (Sub-2)'!$H$79</f>
        <v>381</v>
      </c>
      <c r="G13" s="60"/>
      <c r="H13" s="209">
        <v>66.83</v>
      </c>
      <c r="I13" s="170"/>
      <c r="J13" s="169">
        <f t="shared" si="0"/>
        <v>25462.23</v>
      </c>
      <c r="M13" s="122">
        <f t="shared" si="1"/>
        <v>66.83</v>
      </c>
      <c r="N13" s="122">
        <f t="shared" si="2"/>
        <v>117.73441099999999</v>
      </c>
      <c r="O13" s="122">
        <f t="shared" si="3"/>
        <v>19.046549999999996</v>
      </c>
      <c r="P13" s="122">
        <f t="shared" si="4"/>
        <v>203.610961</v>
      </c>
    </row>
    <row r="14" spans="2:16" x14ac:dyDescent="0.2">
      <c r="B14" s="208"/>
      <c r="C14" s="61" t="s">
        <v>162</v>
      </c>
      <c r="D14" s="60" t="s">
        <v>163</v>
      </c>
      <c r="E14" s="60"/>
      <c r="F14" s="113">
        <f>'EST HRS (Sub-2)'!$I$79</f>
        <v>232</v>
      </c>
      <c r="G14" s="60"/>
      <c r="H14" s="209">
        <v>56.73</v>
      </c>
      <c r="I14" s="170"/>
      <c r="J14" s="169">
        <f t="shared" si="0"/>
        <v>13161.359999999999</v>
      </c>
      <c r="M14" s="122">
        <f t="shared" si="1"/>
        <v>56.73</v>
      </c>
      <c r="N14" s="122">
        <f t="shared" si="2"/>
        <v>99.941240999999991</v>
      </c>
      <c r="O14" s="122">
        <f t="shared" si="3"/>
        <v>16.168049999999997</v>
      </c>
      <c r="P14" s="122">
        <f t="shared" si="4"/>
        <v>172.83929099999997</v>
      </c>
    </row>
    <row r="15" spans="2:16" x14ac:dyDescent="0.2">
      <c r="B15" s="208"/>
      <c r="C15" s="61" t="s">
        <v>164</v>
      </c>
      <c r="D15" s="60" t="s">
        <v>165</v>
      </c>
      <c r="E15" s="60"/>
      <c r="F15" s="113">
        <f>'EST HRS (Sub-2)'!$J$79</f>
        <v>94</v>
      </c>
      <c r="G15" s="60"/>
      <c r="H15" s="209">
        <v>55.29</v>
      </c>
      <c r="I15" s="170"/>
      <c r="J15" s="169">
        <f t="shared" si="0"/>
        <v>5197.26</v>
      </c>
      <c r="M15" s="122">
        <f t="shared" si="1"/>
        <v>55.29</v>
      </c>
      <c r="N15" s="122">
        <f t="shared" si="2"/>
        <v>97.404392999999999</v>
      </c>
      <c r="O15" s="122">
        <f t="shared" si="3"/>
        <v>15.757649999999998</v>
      </c>
      <c r="P15" s="122">
        <f t="shared" si="4"/>
        <v>168.452043</v>
      </c>
    </row>
    <row r="16" spans="2:16" x14ac:dyDescent="0.2">
      <c r="B16" s="208"/>
      <c r="C16" s="61" t="s">
        <v>166</v>
      </c>
      <c r="D16" s="60" t="s">
        <v>167</v>
      </c>
      <c r="E16" s="60"/>
      <c r="F16" s="113">
        <f>'EST HRS (Sub-2)'!$K$79</f>
        <v>976</v>
      </c>
      <c r="G16" s="60"/>
      <c r="H16" s="209">
        <v>40.869999999999997</v>
      </c>
      <c r="I16" s="170"/>
      <c r="J16" s="169">
        <f t="shared" si="0"/>
        <v>39889.119999999995</v>
      </c>
      <c r="M16" s="122">
        <f t="shared" si="1"/>
        <v>40.869999999999997</v>
      </c>
      <c r="N16" s="122">
        <f t="shared" si="2"/>
        <v>72.000678999999991</v>
      </c>
      <c r="O16" s="122">
        <f t="shared" si="3"/>
        <v>11.647949999999998</v>
      </c>
      <c r="P16" s="122">
        <f t="shared" si="4"/>
        <v>124.51862899999999</v>
      </c>
    </row>
    <row r="17" spans="2:16" x14ac:dyDescent="0.2">
      <c r="B17" s="208"/>
      <c r="C17" s="61" t="s">
        <v>168</v>
      </c>
      <c r="D17" s="60" t="s">
        <v>169</v>
      </c>
      <c r="E17" s="60"/>
      <c r="F17" s="113">
        <f>'EST HRS (Sub-2)'!$L$79</f>
        <v>540</v>
      </c>
      <c r="G17" s="60"/>
      <c r="H17" s="209">
        <v>32.21</v>
      </c>
      <c r="I17" s="170"/>
      <c r="J17" s="169">
        <f t="shared" si="0"/>
        <v>17393.400000000001</v>
      </c>
      <c r="M17" s="122">
        <f t="shared" si="1"/>
        <v>32.21</v>
      </c>
      <c r="N17" s="122">
        <f t="shared" si="2"/>
        <v>56.744357000000001</v>
      </c>
      <c r="O17" s="122">
        <f t="shared" si="3"/>
        <v>9.1798500000000001</v>
      </c>
      <c r="P17" s="122">
        <f t="shared" si="4"/>
        <v>98.134207000000004</v>
      </c>
    </row>
    <row r="18" spans="2:16" x14ac:dyDescent="0.2">
      <c r="B18" s="208"/>
      <c r="C18" s="61" t="s">
        <v>174</v>
      </c>
      <c r="D18" s="60" t="s">
        <v>169</v>
      </c>
      <c r="E18" s="60"/>
      <c r="F18" s="113">
        <f>'EST HRS (Sub-2)'!$M$79</f>
        <v>0</v>
      </c>
      <c r="G18" s="60"/>
      <c r="H18" s="209">
        <v>32.21</v>
      </c>
      <c r="I18" s="170"/>
      <c r="J18" s="169">
        <f t="shared" si="0"/>
        <v>0</v>
      </c>
      <c r="M18" s="122">
        <f t="shared" si="1"/>
        <v>32.21</v>
      </c>
      <c r="N18" s="122">
        <f t="shared" si="2"/>
        <v>56.744357000000001</v>
      </c>
      <c r="O18" s="122">
        <f t="shared" si="3"/>
        <v>9.1798500000000001</v>
      </c>
      <c r="P18" s="122">
        <f t="shared" si="4"/>
        <v>98.134207000000004</v>
      </c>
    </row>
    <row r="19" spans="2:16" x14ac:dyDescent="0.2">
      <c r="B19" s="208"/>
      <c r="C19" s="61" t="s">
        <v>170</v>
      </c>
      <c r="D19" s="60" t="s">
        <v>171</v>
      </c>
      <c r="E19" s="60"/>
      <c r="F19" s="113">
        <f>'EST HRS (Sub-2)'!$N$79</f>
        <v>220</v>
      </c>
      <c r="G19" s="60"/>
      <c r="H19" s="209">
        <v>38.46</v>
      </c>
      <c r="I19" s="170"/>
      <c r="J19" s="169">
        <f t="shared" si="0"/>
        <v>8461.2000000000007</v>
      </c>
      <c r="M19" s="122">
        <f t="shared" si="1"/>
        <v>38.46</v>
      </c>
      <c r="N19" s="122">
        <f t="shared" si="2"/>
        <v>67.754981999999998</v>
      </c>
      <c r="O19" s="122">
        <f t="shared" si="3"/>
        <v>10.9611</v>
      </c>
      <c r="P19" s="122">
        <f t="shared" si="4"/>
        <v>117.17608199999999</v>
      </c>
    </row>
    <row r="20" spans="2:16" x14ac:dyDescent="0.2">
      <c r="B20" s="208"/>
      <c r="C20" s="61" t="s">
        <v>172</v>
      </c>
      <c r="D20" s="60" t="s">
        <v>173</v>
      </c>
      <c r="E20" s="60"/>
      <c r="F20" s="113">
        <f>'EST HRS (Sub-2)'!$O$79</f>
        <v>24</v>
      </c>
      <c r="G20" s="60"/>
      <c r="H20" s="209">
        <v>32.21</v>
      </c>
      <c r="I20" s="170"/>
      <c r="J20" s="169">
        <f t="shared" si="0"/>
        <v>773.04</v>
      </c>
      <c r="M20" s="122">
        <f t="shared" si="1"/>
        <v>32.21</v>
      </c>
      <c r="N20" s="122">
        <f t="shared" si="2"/>
        <v>56.744357000000001</v>
      </c>
      <c r="O20" s="122">
        <f t="shared" si="3"/>
        <v>9.1798500000000001</v>
      </c>
      <c r="P20" s="122">
        <f t="shared" si="4"/>
        <v>98.134207000000004</v>
      </c>
    </row>
    <row r="21" spans="2:16" x14ac:dyDescent="0.2">
      <c r="B21" s="208"/>
      <c r="C21" s="61"/>
      <c r="D21" s="60"/>
      <c r="E21" s="60"/>
      <c r="F21" s="113">
        <f>'EST HRS (Sub-2)'!$P$79</f>
        <v>0</v>
      </c>
      <c r="G21" s="60"/>
      <c r="H21" s="169"/>
      <c r="I21" s="170"/>
      <c r="J21" s="169">
        <f t="shared" si="0"/>
        <v>0</v>
      </c>
      <c r="M21" s="122">
        <f t="shared" si="1"/>
        <v>0</v>
      </c>
      <c r="N21" s="122">
        <f t="shared" si="2"/>
        <v>0</v>
      </c>
      <c r="O21" s="122">
        <f t="shared" si="3"/>
        <v>0</v>
      </c>
      <c r="P21" s="122">
        <f t="shared" si="4"/>
        <v>0</v>
      </c>
    </row>
    <row r="22" spans="2:16" hidden="1" x14ac:dyDescent="0.2">
      <c r="C22" s="61"/>
      <c r="D22" s="60"/>
      <c r="E22" s="60"/>
      <c r="F22" s="113">
        <f>'EST HRS (Sub-2)'!Q$79</f>
        <v>0</v>
      </c>
      <c r="G22" s="60"/>
      <c r="H22" s="169"/>
      <c r="I22" s="170"/>
      <c r="J22" s="169">
        <f t="shared" si="0"/>
        <v>0</v>
      </c>
      <c r="M22" s="122">
        <f t="shared" si="1"/>
        <v>0</v>
      </c>
      <c r="N22" s="122">
        <f t="shared" si="2"/>
        <v>0</v>
      </c>
      <c r="O22" s="122">
        <f t="shared" si="3"/>
        <v>0</v>
      </c>
      <c r="P22" s="122">
        <f t="shared" si="4"/>
        <v>0</v>
      </c>
    </row>
    <row r="23" spans="2:16" hidden="1" x14ac:dyDescent="0.2">
      <c r="C23" s="61"/>
      <c r="D23" s="60"/>
      <c r="E23" s="60"/>
      <c r="F23" s="113">
        <f>'EST HRS (Sub-2)'!$R$79</f>
        <v>0</v>
      </c>
      <c r="G23" s="60"/>
      <c r="H23" s="169"/>
      <c r="I23" s="170"/>
      <c r="J23" s="169">
        <f t="shared" si="0"/>
        <v>0</v>
      </c>
      <c r="M23" s="122">
        <f t="shared" si="1"/>
        <v>0</v>
      </c>
      <c r="N23" s="122">
        <f t="shared" si="2"/>
        <v>0</v>
      </c>
      <c r="O23" s="122">
        <f t="shared" si="3"/>
        <v>0</v>
      </c>
      <c r="P23" s="122">
        <f t="shared" si="4"/>
        <v>0</v>
      </c>
    </row>
    <row r="24" spans="2:16" hidden="1" x14ac:dyDescent="0.2">
      <c r="C24" s="61"/>
      <c r="D24" s="60"/>
      <c r="E24" s="60"/>
      <c r="F24" s="113">
        <f>'EST HRS (Sub-2)'!$S$79</f>
        <v>0</v>
      </c>
      <c r="G24" s="60"/>
      <c r="H24" s="169"/>
      <c r="I24" s="170"/>
      <c r="J24" s="169">
        <f t="shared" si="0"/>
        <v>0</v>
      </c>
      <c r="M24" s="122">
        <f t="shared" si="1"/>
        <v>0</v>
      </c>
      <c r="N24" s="122">
        <f t="shared" si="2"/>
        <v>0</v>
      </c>
      <c r="O24" s="122">
        <f t="shared" si="3"/>
        <v>0</v>
      </c>
      <c r="P24" s="122">
        <f t="shared" si="4"/>
        <v>0</v>
      </c>
    </row>
    <row r="25" spans="2:16" hidden="1" x14ac:dyDescent="0.2">
      <c r="C25" s="61"/>
      <c r="D25" s="60"/>
      <c r="E25" s="60"/>
      <c r="F25" s="113">
        <f>'EST HRS (Sub-2)'!$T$79</f>
        <v>0</v>
      </c>
      <c r="G25" s="60"/>
      <c r="H25" s="169"/>
      <c r="I25" s="170"/>
      <c r="J25" s="169">
        <f t="shared" si="0"/>
        <v>0</v>
      </c>
      <c r="M25" s="122">
        <f t="shared" si="1"/>
        <v>0</v>
      </c>
      <c r="N25" s="122">
        <f t="shared" si="2"/>
        <v>0</v>
      </c>
      <c r="O25" s="122">
        <f t="shared" si="3"/>
        <v>0</v>
      </c>
      <c r="P25" s="122">
        <f t="shared" si="4"/>
        <v>0</v>
      </c>
    </row>
    <row r="26" spans="2:16" hidden="1" x14ac:dyDescent="0.2">
      <c r="C26" s="61"/>
      <c r="D26" s="60"/>
      <c r="E26" s="60"/>
      <c r="F26" s="113">
        <f>'EST HRS (Sub-2)'!$U$79</f>
        <v>0</v>
      </c>
      <c r="G26" s="60"/>
      <c r="H26" s="169"/>
      <c r="I26" s="170"/>
      <c r="J26" s="169">
        <f t="shared" si="0"/>
        <v>0</v>
      </c>
      <c r="M26" s="122">
        <f t="shared" si="1"/>
        <v>0</v>
      </c>
      <c r="N26" s="122">
        <f t="shared" si="2"/>
        <v>0</v>
      </c>
      <c r="O26" s="122">
        <f t="shared" si="3"/>
        <v>0</v>
      </c>
      <c r="P26" s="122">
        <f t="shared" si="4"/>
        <v>0</v>
      </c>
    </row>
    <row r="27" spans="2:16" hidden="1" x14ac:dyDescent="0.2">
      <c r="C27" s="61"/>
      <c r="D27" s="60"/>
      <c r="E27" s="60"/>
      <c r="F27" s="113">
        <f>'EST HRS (Sub-2)'!$V$79</f>
        <v>0</v>
      </c>
      <c r="G27" s="60"/>
      <c r="H27" s="169"/>
      <c r="I27" s="170"/>
      <c r="J27" s="169">
        <f t="shared" si="0"/>
        <v>0</v>
      </c>
      <c r="M27" s="122">
        <f t="shared" si="1"/>
        <v>0</v>
      </c>
      <c r="N27" s="122">
        <f t="shared" si="2"/>
        <v>0</v>
      </c>
      <c r="O27" s="122">
        <f t="shared" si="3"/>
        <v>0</v>
      </c>
      <c r="P27" s="122">
        <f t="shared" si="4"/>
        <v>0</v>
      </c>
    </row>
    <row r="28" spans="2:16" hidden="1" x14ac:dyDescent="0.2">
      <c r="C28" s="61"/>
      <c r="D28" s="60"/>
      <c r="E28" s="60"/>
      <c r="F28" s="113">
        <f>'EST HRS (Sub-2)'!$W$79</f>
        <v>0</v>
      </c>
      <c r="G28" s="60"/>
      <c r="H28" s="169"/>
      <c r="I28" s="170"/>
      <c r="J28" s="169">
        <f t="shared" si="0"/>
        <v>0</v>
      </c>
      <c r="M28" s="122">
        <f t="shared" si="1"/>
        <v>0</v>
      </c>
      <c r="N28" s="122">
        <f t="shared" si="2"/>
        <v>0</v>
      </c>
      <c r="O28" s="122">
        <f t="shared" si="3"/>
        <v>0</v>
      </c>
      <c r="P28" s="122">
        <f t="shared" si="4"/>
        <v>0</v>
      </c>
    </row>
    <row r="29" spans="2:16" hidden="1" x14ac:dyDescent="0.2">
      <c r="C29" s="61"/>
      <c r="D29" s="60"/>
      <c r="E29" s="60"/>
      <c r="F29" s="113">
        <f>'EST HRS (Sub-2)'!$X$79</f>
        <v>0</v>
      </c>
      <c r="G29" s="60"/>
      <c r="H29" s="169"/>
      <c r="I29" s="170"/>
      <c r="J29" s="169">
        <f t="shared" si="0"/>
        <v>0</v>
      </c>
      <c r="M29" s="122">
        <f t="shared" si="1"/>
        <v>0</v>
      </c>
      <c r="N29" s="122">
        <f t="shared" si="2"/>
        <v>0</v>
      </c>
      <c r="O29" s="122">
        <f t="shared" si="3"/>
        <v>0</v>
      </c>
      <c r="P29" s="122">
        <f t="shared" si="4"/>
        <v>0</v>
      </c>
    </row>
    <row r="30" spans="2:16" hidden="1" x14ac:dyDescent="0.2">
      <c r="C30" s="61"/>
      <c r="D30" s="60"/>
      <c r="E30" s="60"/>
      <c r="F30" s="113">
        <f>'EST HRS (Sub-2)'!$Y$79</f>
        <v>0</v>
      </c>
      <c r="G30" s="60"/>
      <c r="H30" s="169"/>
      <c r="I30" s="170"/>
      <c r="J30" s="169">
        <f t="shared" si="0"/>
        <v>0</v>
      </c>
      <c r="M30" s="122">
        <f t="shared" si="1"/>
        <v>0</v>
      </c>
      <c r="N30" s="122">
        <f t="shared" si="2"/>
        <v>0</v>
      </c>
      <c r="O30" s="122">
        <f t="shared" si="3"/>
        <v>0</v>
      </c>
      <c r="P30" s="122">
        <f t="shared" si="4"/>
        <v>0</v>
      </c>
    </row>
    <row r="31" spans="2:16" x14ac:dyDescent="0.2">
      <c r="C31" s="61"/>
      <c r="D31" s="60"/>
      <c r="E31" s="60"/>
      <c r="F31" s="61"/>
      <c r="G31" s="60"/>
      <c r="H31" s="169"/>
      <c r="I31" s="170"/>
      <c r="J31" s="172"/>
      <c r="M31" s="122">
        <f t="shared" si="1"/>
        <v>0</v>
      </c>
      <c r="N31" s="122">
        <f t="shared" si="2"/>
        <v>0</v>
      </c>
      <c r="O31" s="122">
        <f t="shared" si="3"/>
        <v>0</v>
      </c>
      <c r="P31" s="122">
        <f t="shared" si="4"/>
        <v>0</v>
      </c>
    </row>
    <row r="32" spans="2:16" ht="15" x14ac:dyDescent="0.25">
      <c r="C32" s="174"/>
      <c r="D32" s="62"/>
      <c r="E32" s="64" t="s">
        <v>5</v>
      </c>
      <c r="F32" s="65">
        <f>SUM(F11:F30)</f>
        <v>2647</v>
      </c>
      <c r="G32" s="62"/>
      <c r="H32" s="62"/>
      <c r="I32" s="64" t="s">
        <v>15</v>
      </c>
      <c r="J32" s="176">
        <f>SUM(J11:J31)</f>
        <v>122807.16999999998</v>
      </c>
      <c r="K32" s="32"/>
    </row>
    <row r="33" spans="3:10" ht="15" x14ac:dyDescent="0.25">
      <c r="C33" s="175"/>
      <c r="D33" s="62"/>
      <c r="E33" s="66"/>
      <c r="F33" s="63"/>
      <c r="G33" s="62"/>
      <c r="H33" s="62"/>
      <c r="I33" s="64"/>
      <c r="J33" s="205"/>
    </row>
    <row r="34" spans="3:10" ht="15" x14ac:dyDescent="0.25">
      <c r="C34" s="175"/>
      <c r="D34" s="62"/>
      <c r="E34" s="62"/>
      <c r="F34" s="62"/>
      <c r="G34" s="62"/>
      <c r="H34" s="62"/>
      <c r="I34" s="113"/>
      <c r="J34" s="113"/>
    </row>
    <row r="35" spans="3:10" ht="15" x14ac:dyDescent="0.25">
      <c r="C35" s="175"/>
      <c r="D35" s="60"/>
      <c r="E35" s="60"/>
      <c r="F35" s="60"/>
      <c r="G35" s="60"/>
      <c r="H35" s="60"/>
      <c r="I35" s="60"/>
      <c r="J35" s="177"/>
    </row>
    <row r="36" spans="3:10" ht="15" x14ac:dyDescent="0.25">
      <c r="C36" s="57" t="s">
        <v>16</v>
      </c>
      <c r="D36" s="67"/>
      <c r="E36" s="67"/>
      <c r="F36" s="67"/>
      <c r="G36" s="67"/>
      <c r="H36" s="67"/>
      <c r="I36" s="67"/>
      <c r="J36" s="178"/>
    </row>
    <row r="37" spans="3:10" x14ac:dyDescent="0.2">
      <c r="C37" s="60" t="s">
        <v>17</v>
      </c>
      <c r="D37" s="179">
        <v>1.7617</v>
      </c>
      <c r="E37" s="60" t="s">
        <v>18</v>
      </c>
      <c r="F37" s="60"/>
      <c r="G37" s="60"/>
      <c r="H37" s="60"/>
      <c r="I37" s="60"/>
      <c r="J37" s="169">
        <f>+J32*D37</f>
        <v>216349.39138899997</v>
      </c>
    </row>
    <row r="38" spans="3:10" x14ac:dyDescent="0.2">
      <c r="C38" s="62" t="s">
        <v>19</v>
      </c>
      <c r="D38" s="115">
        <v>0.28499999999999998</v>
      </c>
      <c r="E38" s="62" t="s">
        <v>20</v>
      </c>
      <c r="F38" s="62"/>
      <c r="G38" s="62"/>
      <c r="H38" s="62"/>
      <c r="I38" s="62"/>
      <c r="J38" s="169">
        <f>+J32*D38</f>
        <v>35000.04344999999</v>
      </c>
    </row>
    <row r="39" spans="3:10" x14ac:dyDescent="0.2">
      <c r="C39" s="67"/>
      <c r="D39" s="67"/>
      <c r="E39" s="67"/>
      <c r="F39" s="67"/>
      <c r="G39" s="67"/>
      <c r="H39" s="67"/>
      <c r="I39" s="67"/>
      <c r="J39" s="180"/>
    </row>
    <row r="40" spans="3:10" ht="15" x14ac:dyDescent="0.25">
      <c r="C40" s="175" t="s">
        <v>21</v>
      </c>
      <c r="D40" s="175"/>
      <c r="E40" s="175"/>
      <c r="F40" s="175"/>
      <c r="G40" s="175"/>
      <c r="H40" s="175"/>
      <c r="I40" s="175"/>
      <c r="J40" s="176">
        <f>SUM(J32:J38)</f>
        <v>374156.60483899992</v>
      </c>
    </row>
    <row r="41" spans="3:10" x14ac:dyDescent="0.2">
      <c r="C41" s="60"/>
      <c r="D41" s="60"/>
      <c r="E41" s="60"/>
      <c r="F41" s="60"/>
      <c r="G41" s="60"/>
      <c r="H41" s="60"/>
      <c r="I41" s="60"/>
      <c r="J41" s="181"/>
    </row>
    <row r="42" spans="3:10" ht="15" x14ac:dyDescent="0.25">
      <c r="C42" s="57" t="s">
        <v>22</v>
      </c>
      <c r="D42" s="67"/>
      <c r="E42" s="67"/>
      <c r="F42" s="67"/>
      <c r="G42" s="67"/>
      <c r="H42" s="67"/>
      <c r="I42" s="67"/>
      <c r="J42" s="166" t="s">
        <v>14</v>
      </c>
    </row>
    <row r="43" spans="3:10" x14ac:dyDescent="0.2">
      <c r="C43" s="68" t="s">
        <v>85</v>
      </c>
      <c r="D43" s="39"/>
      <c r="E43" s="114">
        <v>560</v>
      </c>
      <c r="F43" s="186">
        <v>0.54</v>
      </c>
      <c r="G43" s="183"/>
      <c r="H43" s="68"/>
      <c r="I43" s="68"/>
      <c r="J43" s="169">
        <f>E43*F43</f>
        <v>302.40000000000003</v>
      </c>
    </row>
    <row r="44" spans="3:10" x14ac:dyDescent="0.2">
      <c r="C44" s="68"/>
      <c r="D44" s="39"/>
      <c r="E44" s="74" t="s">
        <v>86</v>
      </c>
      <c r="F44" s="80" t="s">
        <v>87</v>
      </c>
      <c r="G44" s="183"/>
      <c r="H44" s="68"/>
      <c r="I44" s="68"/>
      <c r="J44" s="169"/>
    </row>
    <row r="45" spans="3:10" x14ac:dyDescent="0.2">
      <c r="C45" s="68"/>
      <c r="D45" s="39"/>
      <c r="E45" s="68"/>
      <c r="F45" s="182"/>
      <c r="G45" s="183"/>
      <c r="H45" s="68"/>
      <c r="I45" s="68"/>
      <c r="J45" s="169"/>
    </row>
    <row r="46" spans="3:10" x14ac:dyDescent="0.2">
      <c r="C46" s="68" t="s">
        <v>23</v>
      </c>
      <c r="D46" s="39"/>
      <c r="E46" s="114">
        <f>10*52*5</f>
        <v>2600</v>
      </c>
      <c r="F46" s="186">
        <v>0.1</v>
      </c>
      <c r="G46" s="183"/>
      <c r="H46" s="68"/>
      <c r="I46" s="68"/>
      <c r="J46" s="169">
        <f>E46*F46</f>
        <v>260</v>
      </c>
    </row>
    <row r="47" spans="3:10" x14ac:dyDescent="0.2">
      <c r="C47" s="68"/>
      <c r="D47" s="39"/>
      <c r="E47" s="74" t="s">
        <v>88</v>
      </c>
      <c r="F47" s="80" t="s">
        <v>89</v>
      </c>
      <c r="G47" s="183"/>
      <c r="H47" s="68"/>
      <c r="I47" s="68"/>
      <c r="J47" s="169"/>
    </row>
    <row r="48" spans="3:10" x14ac:dyDescent="0.2">
      <c r="C48" s="68"/>
      <c r="D48" s="39"/>
      <c r="E48" s="68"/>
      <c r="F48" s="182"/>
      <c r="G48" s="183"/>
      <c r="H48" s="68"/>
      <c r="I48" s="68"/>
      <c r="J48" s="169"/>
    </row>
    <row r="49" spans="3:10" x14ac:dyDescent="0.2">
      <c r="C49" s="68"/>
      <c r="D49" s="39"/>
      <c r="E49" s="68" t="s">
        <v>25</v>
      </c>
      <c r="F49" s="182"/>
      <c r="G49" s="183"/>
      <c r="H49" s="68"/>
      <c r="I49" s="68"/>
      <c r="J49" s="169"/>
    </row>
    <row r="50" spans="3:10" x14ac:dyDescent="0.2">
      <c r="C50" s="68"/>
      <c r="D50" s="39"/>
      <c r="E50" s="68"/>
      <c r="F50" s="182"/>
      <c r="G50" s="183"/>
      <c r="H50" s="68"/>
      <c r="I50" s="68"/>
      <c r="J50" s="169"/>
    </row>
    <row r="51" spans="3:10" x14ac:dyDescent="0.2">
      <c r="C51" s="68" t="s">
        <v>99</v>
      </c>
      <c r="D51" s="39"/>
      <c r="E51" s="114">
        <v>0</v>
      </c>
      <c r="F51" s="186">
        <v>10</v>
      </c>
      <c r="G51" s="183"/>
      <c r="H51" s="68"/>
      <c r="I51" s="68"/>
      <c r="J51" s="169">
        <f>E51*F51</f>
        <v>0</v>
      </c>
    </row>
    <row r="52" spans="3:10" x14ac:dyDescent="0.2">
      <c r="C52" s="187"/>
      <c r="D52" s="75"/>
      <c r="E52" s="74" t="s">
        <v>96</v>
      </c>
      <c r="F52" s="80" t="s">
        <v>97</v>
      </c>
      <c r="G52" s="188"/>
      <c r="H52" s="187"/>
      <c r="I52" s="187"/>
      <c r="J52" s="172"/>
    </row>
    <row r="53" spans="3:10" ht="15" x14ac:dyDescent="0.25">
      <c r="C53" s="61"/>
      <c r="D53" s="60"/>
      <c r="E53" s="60"/>
      <c r="F53" s="192"/>
      <c r="G53" s="60"/>
      <c r="H53" s="169"/>
      <c r="I53" s="66" t="s">
        <v>26</v>
      </c>
      <c r="J53" s="176">
        <f>SUM(J43:J52)</f>
        <v>562.40000000000009</v>
      </c>
    </row>
    <row r="54" spans="3:10" ht="15" x14ac:dyDescent="0.25">
      <c r="C54" s="61"/>
      <c r="D54" s="60"/>
      <c r="E54" s="60"/>
      <c r="F54" s="61"/>
      <c r="G54" s="60"/>
      <c r="H54" s="169"/>
      <c r="I54" s="66"/>
      <c r="J54" s="206"/>
    </row>
    <row r="55" spans="3:10" ht="15.75" x14ac:dyDescent="0.25">
      <c r="C55" s="23"/>
      <c r="D55" s="23"/>
      <c r="E55" s="23"/>
      <c r="F55" s="23"/>
      <c r="G55" s="23"/>
      <c r="H55" s="53" t="s">
        <v>30</v>
      </c>
      <c r="I55" s="14"/>
      <c r="J55" s="32">
        <f>J53+J40</f>
        <v>374719.00483899994</v>
      </c>
    </row>
    <row r="56" spans="3:10" ht="15" thickBot="1" x14ac:dyDescent="0.25">
      <c r="C56" s="23"/>
      <c r="D56" s="23"/>
      <c r="E56" s="23"/>
      <c r="F56" s="23"/>
      <c r="G56" s="23"/>
      <c r="H56" s="23"/>
      <c r="I56" s="23"/>
      <c r="J56" s="50"/>
    </row>
    <row r="57" spans="3:10" ht="18.75" thickBot="1" x14ac:dyDescent="0.3">
      <c r="C57" s="44" t="str">
        <f>+C5&amp;" Total Cost:"</f>
        <v>SUBCONSULTANT 2 -- Traffic Total Cost:</v>
      </c>
      <c r="D57" s="11"/>
      <c r="E57" s="11"/>
      <c r="F57" s="11"/>
      <c r="G57" s="11"/>
      <c r="H57" s="44" t="s">
        <v>31</v>
      </c>
      <c r="I57" s="11"/>
      <c r="J57" s="45">
        <f>ROUND(J55,0)</f>
        <v>374719</v>
      </c>
    </row>
    <row r="58" spans="3:10" x14ac:dyDescent="0.2">
      <c r="C58" s="11"/>
      <c r="D58" s="11"/>
      <c r="E58" s="11"/>
      <c r="F58" s="11"/>
      <c r="G58" s="11"/>
      <c r="H58" s="11"/>
      <c r="I58" s="11"/>
      <c r="J58" s="12"/>
    </row>
    <row r="59" spans="3:10" x14ac:dyDescent="0.2">
      <c r="C59" s="11"/>
      <c r="D59" s="11"/>
      <c r="E59" s="11"/>
      <c r="F59" s="11"/>
      <c r="G59" s="11"/>
      <c r="H59" s="11"/>
      <c r="I59" s="11"/>
      <c r="J59" s="12"/>
    </row>
  </sheetData>
  <mergeCells count="4">
    <mergeCell ref="C3:J3"/>
    <mergeCell ref="C4:J4"/>
    <mergeCell ref="C5:J5"/>
    <mergeCell ref="C6:J6"/>
  </mergeCells>
  <pageMargins left="0.7" right="0.7" top="0.75" bottom="0.75" header="0.3" footer="0.3"/>
  <pageSetup scale="75" orientation="portrait" r:id="rId1"/>
  <headerFooter>
    <oddFooter>&amp;L&amp;D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B79"/>
  <sheetViews>
    <sheetView zoomScale="75" zoomScaleNormal="75" workbookViewId="0">
      <selection activeCell="AF18" sqref="AF18"/>
    </sheetView>
  </sheetViews>
  <sheetFormatPr defaultRowHeight="14.25" x14ac:dyDescent="0.2"/>
  <cols>
    <col min="1" max="1" width="6.75" customWidth="1"/>
    <col min="2" max="2" width="4.625" customWidth="1"/>
    <col min="4" max="4" width="5.75" customWidth="1"/>
    <col min="5" max="5" width="40.625" customWidth="1"/>
    <col min="6" max="13" width="10.625" customWidth="1"/>
    <col min="14" max="25" width="0" hidden="1" customWidth="1"/>
    <col min="27" max="27" width="10.25" style="117" customWidth="1"/>
    <col min="28" max="28" width="8.75" style="113"/>
  </cols>
  <sheetData>
    <row r="5" spans="1:28" ht="36" customHeight="1" x14ac:dyDescent="0.25">
      <c r="A5" s="227" t="s">
        <v>345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28" ht="18" x14ac:dyDescent="0.25">
      <c r="A6" s="51" t="s">
        <v>346</v>
      </c>
    </row>
    <row r="7" spans="1:28" ht="18.75" thickBot="1" x14ac:dyDescent="0.3">
      <c r="A7" s="1" t="s">
        <v>0</v>
      </c>
      <c r="B7" s="2"/>
      <c r="C7" s="2"/>
      <c r="D7" s="2"/>
      <c r="E7" s="2"/>
      <c r="F7" s="116">
        <f>'EST COST (Sub 3)'!$P11</f>
        <v>204.07355799999999</v>
      </c>
      <c r="G7" s="116">
        <f>'EST COST (Sub 3)'!$P12</f>
        <v>204.07355799999999</v>
      </c>
      <c r="H7" s="116">
        <f>'EST COST (Sub 3)'!$P13</f>
        <v>133.65494999999999</v>
      </c>
      <c r="I7" s="116">
        <f>'EST COST (Sub 3)'!$P14</f>
        <v>88.266268999999994</v>
      </c>
      <c r="J7" s="116">
        <f>'EST COST (Sub 3)'!$P15</f>
        <v>63.641356999999999</v>
      </c>
      <c r="K7" s="116">
        <f>'EST COST (Sub 3)'!$P16</f>
        <v>102.92781199999999</v>
      </c>
      <c r="L7" s="116">
        <f>'EST COST (Sub 3)'!$P17</f>
        <v>73.604725999999999</v>
      </c>
      <c r="M7" s="116">
        <f>'EST COST (Sub 3)'!$P18</f>
        <v>135.005</v>
      </c>
      <c r="N7" s="116"/>
      <c r="O7" s="116"/>
      <c r="AA7" s="47"/>
    </row>
    <row r="8" spans="1:28" ht="26.25" thickBot="1" x14ac:dyDescent="0.25">
      <c r="A8" s="4" t="s">
        <v>2</v>
      </c>
      <c r="B8" s="4"/>
      <c r="C8" s="5"/>
      <c r="D8" s="6" t="s">
        <v>3</v>
      </c>
      <c r="E8" s="5" t="s">
        <v>4</v>
      </c>
      <c r="F8" s="150" t="s">
        <v>150</v>
      </c>
      <c r="G8" s="150" t="s">
        <v>150</v>
      </c>
      <c r="H8" s="150" t="s">
        <v>234</v>
      </c>
      <c r="I8" s="150" t="s">
        <v>235</v>
      </c>
      <c r="J8" s="150" t="s">
        <v>236</v>
      </c>
      <c r="K8" s="150" t="s">
        <v>270</v>
      </c>
      <c r="L8" s="150" t="s">
        <v>154</v>
      </c>
      <c r="M8" s="150" t="s">
        <v>272</v>
      </c>
      <c r="N8" s="150">
        <v>9</v>
      </c>
      <c r="O8" s="150">
        <v>10</v>
      </c>
      <c r="P8" s="150">
        <v>11</v>
      </c>
      <c r="Q8" s="150">
        <v>12</v>
      </c>
      <c r="R8" s="150">
        <v>13</v>
      </c>
      <c r="S8" s="150">
        <v>14</v>
      </c>
      <c r="T8" s="150">
        <v>15</v>
      </c>
      <c r="U8" s="150">
        <v>16</v>
      </c>
      <c r="V8" s="150">
        <v>17</v>
      </c>
      <c r="W8" s="150">
        <v>18</v>
      </c>
      <c r="X8" s="150">
        <v>19</v>
      </c>
      <c r="Y8" s="150">
        <v>20</v>
      </c>
      <c r="Z8" s="150" t="s">
        <v>5</v>
      </c>
      <c r="AA8" s="158" t="s">
        <v>289</v>
      </c>
    </row>
    <row r="9" spans="1:28" s="108" customFormat="1" ht="16.149999999999999" customHeight="1" x14ac:dyDescent="0.2">
      <c r="A9" s="105"/>
      <c r="B9" s="106"/>
      <c r="C9" s="106"/>
      <c r="D9" s="106"/>
      <c r="E9" s="106"/>
      <c r="F9" s="109"/>
      <c r="G9" s="109"/>
      <c r="H9" s="10"/>
      <c r="I9" s="10"/>
      <c r="J9" s="109"/>
      <c r="K9" s="10"/>
      <c r="L9" s="10"/>
      <c r="M9" s="10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24"/>
      <c r="AB9" s="159"/>
    </row>
    <row r="10" spans="1:28" x14ac:dyDescent="0.2">
      <c r="A10" s="84" t="s">
        <v>141</v>
      </c>
      <c r="B10" s="85" t="s">
        <v>6</v>
      </c>
      <c r="C10" s="86"/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8">
        <f>SUM(Z11:Z23)</f>
        <v>64</v>
      </c>
      <c r="AA10" s="119">
        <f>SUM(AA11:AA23)</f>
        <v>10457</v>
      </c>
    </row>
    <row r="11" spans="1:28" ht="15" x14ac:dyDescent="0.2">
      <c r="A11" s="89"/>
      <c r="B11" s="90">
        <v>1.1000000000000001</v>
      </c>
      <c r="C11" s="90" t="s">
        <v>6</v>
      </c>
      <c r="D11" s="90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>
        <f t="shared" ref="Z11:Z15" si="0">SUM(F11:Y11)</f>
        <v>0</v>
      </c>
      <c r="AA11" s="120">
        <f>ROUND(SUMPRODUCT($F$7:$Y$7,F11:Y11),0)</f>
        <v>0</v>
      </c>
    </row>
    <row r="12" spans="1:28" ht="15" x14ac:dyDescent="0.2">
      <c r="A12" s="89"/>
      <c r="B12" s="90"/>
      <c r="C12" s="93"/>
      <c r="D12" s="93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2">
        <f t="shared" si="0"/>
        <v>0</v>
      </c>
      <c r="AA12" s="120">
        <f t="shared" ref="AA12:AA23" si="1">ROUND(SUMPRODUCT($F$7:$Y$7,F12:Y12),0)</f>
        <v>0</v>
      </c>
    </row>
    <row r="13" spans="1:28" x14ac:dyDescent="0.2">
      <c r="A13" s="94"/>
      <c r="B13" s="90"/>
      <c r="C13" s="90"/>
      <c r="D13" s="90"/>
      <c r="E13" s="90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>
        <f t="shared" si="0"/>
        <v>0</v>
      </c>
      <c r="AA13" s="120">
        <f t="shared" si="1"/>
        <v>0</v>
      </c>
    </row>
    <row r="14" spans="1:28" x14ac:dyDescent="0.2">
      <c r="A14" s="94"/>
      <c r="B14" s="90">
        <v>1.2</v>
      </c>
      <c r="C14" s="90" t="s">
        <v>311</v>
      </c>
      <c r="D14" s="90"/>
      <c r="E14" s="90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>
        <f t="shared" si="0"/>
        <v>0</v>
      </c>
      <c r="AA14" s="120">
        <f t="shared" si="1"/>
        <v>0</v>
      </c>
    </row>
    <row r="15" spans="1:28" x14ac:dyDescent="0.2">
      <c r="A15" s="94"/>
      <c r="B15" s="90">
        <v>1.3</v>
      </c>
      <c r="C15" s="90" t="s">
        <v>37</v>
      </c>
      <c r="D15" s="90"/>
      <c r="E15" s="90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>
        <f t="shared" si="0"/>
        <v>0</v>
      </c>
      <c r="AA15" s="120">
        <f t="shared" si="1"/>
        <v>0</v>
      </c>
    </row>
    <row r="16" spans="1:28" x14ac:dyDescent="0.2">
      <c r="A16" s="94"/>
      <c r="B16" s="90">
        <v>1.4</v>
      </c>
      <c r="C16" s="90" t="s">
        <v>38</v>
      </c>
      <c r="D16" s="90"/>
      <c r="E16" s="90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120">
        <f t="shared" si="1"/>
        <v>0</v>
      </c>
    </row>
    <row r="17" spans="1:27" x14ac:dyDescent="0.2">
      <c r="A17" s="94"/>
      <c r="B17" s="90"/>
      <c r="C17" s="95" t="s">
        <v>312</v>
      </c>
      <c r="D17" s="90"/>
      <c r="E17" s="90" t="s">
        <v>39</v>
      </c>
      <c r="F17" s="92">
        <v>4</v>
      </c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>
        <f>SUM(F17:Y17)</f>
        <v>4</v>
      </c>
      <c r="AA17" s="120">
        <f t="shared" si="1"/>
        <v>816</v>
      </c>
    </row>
    <row r="18" spans="1:27" x14ac:dyDescent="0.2">
      <c r="A18" s="94"/>
      <c r="B18" s="90"/>
      <c r="C18" s="95" t="s">
        <v>313</v>
      </c>
      <c r="D18" s="90"/>
      <c r="E18" s="90" t="s">
        <v>40</v>
      </c>
      <c r="F18" s="92">
        <v>24</v>
      </c>
      <c r="G18" s="92"/>
      <c r="H18" s="92"/>
      <c r="I18" s="92">
        <v>12</v>
      </c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142">
        <f t="shared" ref="Z18:Z20" si="2">SUM(F18:Y18)</f>
        <v>36</v>
      </c>
      <c r="AA18" s="120">
        <f t="shared" si="1"/>
        <v>5957</v>
      </c>
    </row>
    <row r="19" spans="1:27" x14ac:dyDescent="0.2">
      <c r="A19" s="94"/>
      <c r="B19" s="90">
        <v>1.5</v>
      </c>
      <c r="C19" s="90" t="s">
        <v>43</v>
      </c>
      <c r="D19" s="90"/>
      <c r="E19" s="90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42">
        <f t="shared" si="2"/>
        <v>0</v>
      </c>
      <c r="AA19" s="120">
        <f t="shared" si="1"/>
        <v>0</v>
      </c>
    </row>
    <row r="20" spans="1:27" x14ac:dyDescent="0.2">
      <c r="A20" s="94"/>
      <c r="B20" s="90">
        <v>1.6</v>
      </c>
      <c r="C20" s="90" t="s">
        <v>41</v>
      </c>
      <c r="D20" s="90"/>
      <c r="E20" s="90"/>
      <c r="F20" s="92">
        <v>12</v>
      </c>
      <c r="G20" s="92"/>
      <c r="H20" s="92"/>
      <c r="I20" s="92"/>
      <c r="J20" s="92"/>
      <c r="K20" s="92">
        <v>12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142">
        <f t="shared" si="2"/>
        <v>24</v>
      </c>
      <c r="AA20" s="120">
        <f t="shared" si="1"/>
        <v>3684</v>
      </c>
    </row>
    <row r="21" spans="1:27" x14ac:dyDescent="0.2">
      <c r="A21" s="94"/>
      <c r="B21" s="96">
        <v>1.7</v>
      </c>
      <c r="C21" s="90" t="s">
        <v>42</v>
      </c>
      <c r="D21" s="90"/>
      <c r="E21" s="90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>
        <f t="shared" ref="Z21:Z45" si="3">SUM(F21:Y21)</f>
        <v>0</v>
      </c>
      <c r="AA21" s="120">
        <f t="shared" si="1"/>
        <v>0</v>
      </c>
    </row>
    <row r="22" spans="1:27" x14ac:dyDescent="0.2">
      <c r="A22" s="94"/>
      <c r="B22" s="96">
        <v>1.8</v>
      </c>
      <c r="C22" s="90" t="s">
        <v>44</v>
      </c>
      <c r="D22" s="90"/>
      <c r="E22" s="90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>
        <f t="shared" si="3"/>
        <v>0</v>
      </c>
      <c r="AA22" s="120">
        <f t="shared" si="1"/>
        <v>0</v>
      </c>
    </row>
    <row r="23" spans="1:27" x14ac:dyDescent="0.2">
      <c r="A23" s="94"/>
      <c r="B23" s="93"/>
      <c r="C23" s="90"/>
      <c r="D23" s="90"/>
      <c r="E23" s="90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>
        <f t="shared" si="3"/>
        <v>0</v>
      </c>
      <c r="AA23" s="120">
        <f t="shared" si="1"/>
        <v>0</v>
      </c>
    </row>
    <row r="24" spans="1:27" x14ac:dyDescent="0.2">
      <c r="A24" s="84" t="s">
        <v>142</v>
      </c>
      <c r="B24" s="85" t="s">
        <v>45</v>
      </c>
      <c r="C24" s="86"/>
      <c r="D24" s="86"/>
      <c r="E24" s="86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>
        <f>SUM(Z25:Z34)</f>
        <v>0</v>
      </c>
      <c r="AA24" s="119">
        <f>SUM(AA25:AA34)</f>
        <v>0</v>
      </c>
    </row>
    <row r="25" spans="1:27" ht="15" x14ac:dyDescent="0.2">
      <c r="A25" s="89"/>
      <c r="B25" s="90">
        <v>2.1</v>
      </c>
      <c r="C25" s="90" t="s">
        <v>46</v>
      </c>
      <c r="D25" s="90"/>
      <c r="E25" s="9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>
        <f t="shared" si="3"/>
        <v>0</v>
      </c>
      <c r="AA25" s="120">
        <f t="shared" ref="AA25:AA34" si="4">ROUND(SUMPRODUCT($F$7:$Y$7,F25:Y25),0)</f>
        <v>0</v>
      </c>
    </row>
    <row r="26" spans="1:27" ht="15" x14ac:dyDescent="0.2">
      <c r="A26" s="89"/>
      <c r="B26" s="90">
        <v>2.2000000000000002</v>
      </c>
      <c r="C26" s="93" t="s">
        <v>90</v>
      </c>
      <c r="D26" s="93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2">
        <f t="shared" si="3"/>
        <v>0</v>
      </c>
      <c r="AA26" s="120">
        <f t="shared" si="4"/>
        <v>0</v>
      </c>
    </row>
    <row r="27" spans="1:27" x14ac:dyDescent="0.2">
      <c r="A27" s="94"/>
      <c r="B27" s="90"/>
      <c r="C27" s="90"/>
      <c r="D27" s="90"/>
      <c r="E27" s="90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>
        <f t="shared" si="3"/>
        <v>0</v>
      </c>
      <c r="AA27" s="120">
        <f t="shared" si="4"/>
        <v>0</v>
      </c>
    </row>
    <row r="28" spans="1:27" x14ac:dyDescent="0.2">
      <c r="A28" s="94"/>
      <c r="B28" s="90">
        <v>2.2999999999999998</v>
      </c>
      <c r="C28" s="90" t="s">
        <v>48</v>
      </c>
      <c r="D28" s="90"/>
      <c r="E28" s="90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>
        <f t="shared" si="3"/>
        <v>0</v>
      </c>
      <c r="AA28" s="120">
        <f t="shared" si="4"/>
        <v>0</v>
      </c>
    </row>
    <row r="29" spans="1:27" x14ac:dyDescent="0.2">
      <c r="A29" s="94"/>
      <c r="B29" s="90"/>
      <c r="C29" s="90"/>
      <c r="D29" s="90"/>
      <c r="E29" s="90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>
        <f t="shared" si="3"/>
        <v>0</v>
      </c>
      <c r="AA29" s="120">
        <f t="shared" si="4"/>
        <v>0</v>
      </c>
    </row>
    <row r="30" spans="1:27" x14ac:dyDescent="0.2">
      <c r="A30" s="94"/>
      <c r="B30" s="90">
        <v>2.4</v>
      </c>
      <c r="C30" s="90" t="s">
        <v>50</v>
      </c>
      <c r="D30" s="90"/>
      <c r="E30" s="90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>
        <f t="shared" si="3"/>
        <v>0</v>
      </c>
      <c r="AA30" s="120">
        <f t="shared" si="4"/>
        <v>0</v>
      </c>
    </row>
    <row r="31" spans="1:27" x14ac:dyDescent="0.2">
      <c r="A31" s="94"/>
      <c r="B31" s="90"/>
      <c r="C31" s="90"/>
      <c r="D31" s="90"/>
      <c r="E31" s="90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>
        <f t="shared" si="3"/>
        <v>0</v>
      </c>
      <c r="AA31" s="120">
        <f t="shared" si="4"/>
        <v>0</v>
      </c>
    </row>
    <row r="32" spans="1:27" x14ac:dyDescent="0.2">
      <c r="A32" s="94"/>
      <c r="B32" s="90">
        <v>2.5</v>
      </c>
      <c r="C32" s="90" t="s">
        <v>52</v>
      </c>
      <c r="D32" s="90"/>
      <c r="E32" s="90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>
        <f t="shared" si="3"/>
        <v>0</v>
      </c>
      <c r="AA32" s="120">
        <f t="shared" si="4"/>
        <v>0</v>
      </c>
    </row>
    <row r="33" spans="1:27" x14ac:dyDescent="0.2">
      <c r="A33" s="94"/>
      <c r="B33" s="90">
        <v>2.6</v>
      </c>
      <c r="C33" s="90" t="s">
        <v>300</v>
      </c>
      <c r="D33" s="90"/>
      <c r="E33" s="90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>
        <f t="shared" si="3"/>
        <v>0</v>
      </c>
      <c r="AA33" s="120">
        <f t="shared" si="4"/>
        <v>0</v>
      </c>
    </row>
    <row r="34" spans="1:27" x14ac:dyDescent="0.2">
      <c r="A34" s="94"/>
      <c r="B34" s="96">
        <v>2.7</v>
      </c>
      <c r="C34" s="90" t="s">
        <v>54</v>
      </c>
      <c r="D34" s="90"/>
      <c r="E34" s="90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>
        <f t="shared" si="3"/>
        <v>0</v>
      </c>
      <c r="AA34" s="120">
        <f t="shared" si="4"/>
        <v>0</v>
      </c>
    </row>
    <row r="35" spans="1:27" x14ac:dyDescent="0.2">
      <c r="A35" s="84" t="s">
        <v>143</v>
      </c>
      <c r="B35" s="85" t="s">
        <v>91</v>
      </c>
      <c r="C35" s="86"/>
      <c r="D35" s="86"/>
      <c r="E35" s="86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>
        <f>SUM(Z36:Z40)</f>
        <v>0</v>
      </c>
      <c r="AA35" s="119">
        <f>SUM(AA36:AA40)</f>
        <v>0</v>
      </c>
    </row>
    <row r="36" spans="1:27" x14ac:dyDescent="0.2">
      <c r="A36" s="89"/>
      <c r="B36" s="90">
        <v>3.1</v>
      </c>
      <c r="C36" s="90" t="s">
        <v>58</v>
      </c>
      <c r="D36" s="90"/>
      <c r="E36" s="90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>
        <f t="shared" si="3"/>
        <v>0</v>
      </c>
      <c r="AA36" s="120">
        <f t="shared" ref="AA36:AA40" si="5">ROUND(SUMPRODUCT($F$7:$Y$7,F36:Y36),0)</f>
        <v>0</v>
      </c>
    </row>
    <row r="37" spans="1:27" x14ac:dyDescent="0.2">
      <c r="A37" s="94"/>
      <c r="B37" s="90">
        <v>3.2</v>
      </c>
      <c r="C37" s="90" t="s">
        <v>55</v>
      </c>
      <c r="D37" s="90"/>
      <c r="E37" s="90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>
        <f t="shared" si="3"/>
        <v>0</v>
      </c>
      <c r="AA37" s="120">
        <f t="shared" si="5"/>
        <v>0</v>
      </c>
    </row>
    <row r="38" spans="1:27" x14ac:dyDescent="0.2">
      <c r="A38" s="94"/>
      <c r="B38" s="90">
        <v>3.3</v>
      </c>
      <c r="C38" s="90" t="s">
        <v>59</v>
      </c>
      <c r="D38" s="90"/>
      <c r="E38" s="90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>
        <f t="shared" si="3"/>
        <v>0</v>
      </c>
      <c r="AA38" s="120">
        <f t="shared" si="5"/>
        <v>0</v>
      </c>
    </row>
    <row r="39" spans="1:27" x14ac:dyDescent="0.2">
      <c r="A39" s="94"/>
      <c r="B39" s="90">
        <v>3.4</v>
      </c>
      <c r="C39" s="90" t="s">
        <v>56</v>
      </c>
      <c r="D39" s="90"/>
      <c r="E39" s="90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>
        <f t="shared" si="3"/>
        <v>0</v>
      </c>
      <c r="AA39" s="120">
        <f t="shared" si="5"/>
        <v>0</v>
      </c>
    </row>
    <row r="40" spans="1:27" x14ac:dyDescent="0.2">
      <c r="A40" s="94"/>
      <c r="B40" s="90">
        <v>3.5</v>
      </c>
      <c r="C40" s="90" t="s">
        <v>57</v>
      </c>
      <c r="D40" s="90"/>
      <c r="E40" s="90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>
        <f t="shared" si="3"/>
        <v>0</v>
      </c>
      <c r="AA40" s="120">
        <f t="shared" si="5"/>
        <v>0</v>
      </c>
    </row>
    <row r="41" spans="1:27" x14ac:dyDescent="0.2">
      <c r="A41" s="84" t="s">
        <v>144</v>
      </c>
      <c r="B41" s="85" t="s">
        <v>60</v>
      </c>
      <c r="C41" s="86"/>
      <c r="D41" s="86"/>
      <c r="E41" s="8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>
        <f>SUM(Z42:Z45)</f>
        <v>0</v>
      </c>
      <c r="AA41" s="119">
        <f>SUM(AA42:AA45)</f>
        <v>0</v>
      </c>
    </row>
    <row r="42" spans="1:27" x14ac:dyDescent="0.2">
      <c r="A42" s="89"/>
      <c r="B42" s="90">
        <v>4.0999999999999996</v>
      </c>
      <c r="C42" s="90" t="s">
        <v>61</v>
      </c>
      <c r="D42" s="90"/>
      <c r="E42" s="90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>
        <f t="shared" si="3"/>
        <v>0</v>
      </c>
      <c r="AA42" s="120">
        <f t="shared" ref="AA42:AA45" si="6">ROUND(SUMPRODUCT($F$7:$Y$7,F42:Y42),0)</f>
        <v>0</v>
      </c>
    </row>
    <row r="43" spans="1:27" x14ac:dyDescent="0.2">
      <c r="A43" s="94"/>
      <c r="B43" s="90">
        <v>4.2</v>
      </c>
      <c r="C43" s="90" t="s">
        <v>92</v>
      </c>
      <c r="D43" s="90"/>
      <c r="E43" s="90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>
        <f t="shared" si="3"/>
        <v>0</v>
      </c>
      <c r="AA43" s="120">
        <f t="shared" si="6"/>
        <v>0</v>
      </c>
    </row>
    <row r="44" spans="1:27" x14ac:dyDescent="0.2">
      <c r="A44" s="94"/>
      <c r="B44" s="90">
        <v>4.3</v>
      </c>
      <c r="C44" s="90" t="s">
        <v>62</v>
      </c>
      <c r="D44" s="90"/>
      <c r="E44" s="90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>
        <f t="shared" si="3"/>
        <v>0</v>
      </c>
      <c r="AA44" s="120">
        <f t="shared" si="6"/>
        <v>0</v>
      </c>
    </row>
    <row r="45" spans="1:27" x14ac:dyDescent="0.2">
      <c r="A45" s="94"/>
      <c r="B45" s="90">
        <v>4.4000000000000004</v>
      </c>
      <c r="C45" s="90" t="s">
        <v>63</v>
      </c>
      <c r="D45" s="90"/>
      <c r="E45" s="90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>
        <f t="shared" si="3"/>
        <v>0</v>
      </c>
      <c r="AA45" s="120">
        <f t="shared" si="6"/>
        <v>0</v>
      </c>
    </row>
    <row r="46" spans="1:27" x14ac:dyDescent="0.2">
      <c r="A46" s="84" t="s">
        <v>145</v>
      </c>
      <c r="B46" s="85" t="s">
        <v>64</v>
      </c>
      <c r="C46" s="86"/>
      <c r="D46" s="86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>
        <f>SUM(Z47:Z50)</f>
        <v>0</v>
      </c>
      <c r="AA46" s="119">
        <f>SUM(AA47:AA50)</f>
        <v>0</v>
      </c>
    </row>
    <row r="47" spans="1:27" x14ac:dyDescent="0.2">
      <c r="A47" s="89"/>
      <c r="B47" s="90">
        <v>5.0999999999999996</v>
      </c>
      <c r="C47" s="90" t="s">
        <v>65</v>
      </c>
      <c r="D47" s="90"/>
      <c r="E47" s="90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120">
        <f t="shared" ref="AA47:AA50" si="7">ROUND(SUMPRODUCT($F$7:$Y$7,F47:Y47),0)</f>
        <v>0</v>
      </c>
    </row>
    <row r="48" spans="1:27" x14ac:dyDescent="0.2">
      <c r="A48" s="94"/>
      <c r="B48" s="90"/>
      <c r="C48" s="90" t="s">
        <v>100</v>
      </c>
      <c r="D48" s="90"/>
      <c r="E48" s="90" t="s">
        <v>66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>
        <f t="shared" ref="Z48:Z67" si="8">SUM(F48:Y48)</f>
        <v>0</v>
      </c>
      <c r="AA48" s="120">
        <f t="shared" si="7"/>
        <v>0</v>
      </c>
    </row>
    <row r="49" spans="1:27" x14ac:dyDescent="0.2">
      <c r="A49" s="94"/>
      <c r="B49" s="90"/>
      <c r="C49" s="90" t="s">
        <v>101</v>
      </c>
      <c r="D49" s="90"/>
      <c r="E49" s="90" t="s">
        <v>67</v>
      </c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>
        <f t="shared" si="8"/>
        <v>0</v>
      </c>
      <c r="AA49" s="120">
        <f t="shared" si="7"/>
        <v>0</v>
      </c>
    </row>
    <row r="50" spans="1:27" x14ac:dyDescent="0.2">
      <c r="A50" s="94"/>
      <c r="B50" s="90"/>
      <c r="C50" s="90" t="s">
        <v>102</v>
      </c>
      <c r="D50" s="90"/>
      <c r="E50" s="90" t="s">
        <v>68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>
        <f t="shared" si="8"/>
        <v>0</v>
      </c>
      <c r="AA50" s="120">
        <f t="shared" si="7"/>
        <v>0</v>
      </c>
    </row>
    <row r="51" spans="1:27" x14ac:dyDescent="0.2">
      <c r="A51" s="84" t="s">
        <v>146</v>
      </c>
      <c r="B51" s="85" t="s">
        <v>69</v>
      </c>
      <c r="C51" s="86"/>
      <c r="D51" s="86"/>
      <c r="E51" s="86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>
        <f>SUM(Z52:Z61)</f>
        <v>178</v>
      </c>
      <c r="AA51" s="119">
        <f>SUM(AA52:AA61)</f>
        <v>27961</v>
      </c>
    </row>
    <row r="52" spans="1:27" x14ac:dyDescent="0.2">
      <c r="A52" s="89"/>
      <c r="B52" s="90">
        <v>6.1</v>
      </c>
      <c r="C52" s="90" t="s">
        <v>70</v>
      </c>
      <c r="D52" s="90"/>
      <c r="E52" s="90"/>
      <c r="F52" s="92">
        <v>50</v>
      </c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>
        <f>SUM(F52:Y52)</f>
        <v>50</v>
      </c>
      <c r="AA52" s="120">
        <f t="shared" ref="AA52:AA61" si="9">ROUND(SUMPRODUCT($F$7:$Y$7,F52:Y52),0)</f>
        <v>10204</v>
      </c>
    </row>
    <row r="53" spans="1:27" x14ac:dyDescent="0.2">
      <c r="A53" s="94"/>
      <c r="B53" s="90">
        <v>6.2</v>
      </c>
      <c r="C53" s="90" t="s">
        <v>93</v>
      </c>
      <c r="D53" s="90"/>
      <c r="E53" s="90"/>
      <c r="F53" s="92">
        <v>8</v>
      </c>
      <c r="G53" s="92"/>
      <c r="H53" s="92">
        <v>4</v>
      </c>
      <c r="I53" s="92">
        <v>12</v>
      </c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142">
        <f t="shared" ref="Z53:Z61" si="10">SUM(F53:Y53)</f>
        <v>24</v>
      </c>
      <c r="AA53" s="120">
        <f t="shared" si="9"/>
        <v>3226</v>
      </c>
    </row>
    <row r="54" spans="1:27" x14ac:dyDescent="0.2">
      <c r="A54" s="94"/>
      <c r="B54" s="90"/>
      <c r="C54" s="90" t="s">
        <v>106</v>
      </c>
      <c r="D54" s="90"/>
      <c r="E54" s="90" t="s">
        <v>114</v>
      </c>
      <c r="F54" s="92">
        <v>4</v>
      </c>
      <c r="G54" s="92"/>
      <c r="H54" s="92"/>
      <c r="I54" s="92"/>
      <c r="J54" s="92"/>
      <c r="K54" s="92"/>
      <c r="L54" s="92"/>
      <c r="M54" s="92">
        <v>16</v>
      </c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142">
        <f t="shared" si="10"/>
        <v>20</v>
      </c>
      <c r="AA54" s="120">
        <f t="shared" si="9"/>
        <v>2976</v>
      </c>
    </row>
    <row r="55" spans="1:27" x14ac:dyDescent="0.2">
      <c r="A55" s="94"/>
      <c r="B55" s="90"/>
      <c r="C55" s="90" t="s">
        <v>107</v>
      </c>
      <c r="D55" s="90"/>
      <c r="E55" s="90" t="s">
        <v>115</v>
      </c>
      <c r="F55" s="92">
        <v>8</v>
      </c>
      <c r="G55" s="92"/>
      <c r="H55" s="92">
        <v>24</v>
      </c>
      <c r="I55" s="92">
        <v>18</v>
      </c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142">
        <f t="shared" si="10"/>
        <v>50</v>
      </c>
      <c r="AA55" s="120">
        <f t="shared" si="9"/>
        <v>6429</v>
      </c>
    </row>
    <row r="56" spans="1:27" x14ac:dyDescent="0.2">
      <c r="A56" s="94"/>
      <c r="B56" s="90"/>
      <c r="C56" s="90" t="s">
        <v>108</v>
      </c>
      <c r="D56" s="90"/>
      <c r="E56" s="90" t="s">
        <v>116</v>
      </c>
      <c r="F56" s="92">
        <v>2</v>
      </c>
      <c r="G56" s="92">
        <v>4</v>
      </c>
      <c r="H56" s="92">
        <v>6</v>
      </c>
      <c r="I56" s="92">
        <v>12</v>
      </c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142">
        <f t="shared" si="10"/>
        <v>24</v>
      </c>
      <c r="AA56" s="120">
        <f t="shared" si="9"/>
        <v>3086</v>
      </c>
    </row>
    <row r="57" spans="1:27" x14ac:dyDescent="0.2">
      <c r="A57" s="94"/>
      <c r="B57" s="90"/>
      <c r="C57" s="90" t="s">
        <v>109</v>
      </c>
      <c r="D57" s="90"/>
      <c r="E57" s="90" t="s">
        <v>118</v>
      </c>
      <c r="F57" s="92">
        <v>2</v>
      </c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142">
        <f t="shared" si="10"/>
        <v>2</v>
      </c>
      <c r="AA57" s="120">
        <f t="shared" si="9"/>
        <v>408</v>
      </c>
    </row>
    <row r="58" spans="1:27" x14ac:dyDescent="0.2">
      <c r="A58" s="94"/>
      <c r="B58" s="90"/>
      <c r="C58" s="90" t="s">
        <v>110</v>
      </c>
      <c r="D58" s="90"/>
      <c r="E58" s="90" t="s">
        <v>117</v>
      </c>
      <c r="F58" s="92">
        <v>2</v>
      </c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142">
        <f t="shared" si="10"/>
        <v>2</v>
      </c>
      <c r="AA58" s="120">
        <f t="shared" si="9"/>
        <v>408</v>
      </c>
    </row>
    <row r="59" spans="1:27" x14ac:dyDescent="0.2">
      <c r="A59" s="94"/>
      <c r="B59" s="90"/>
      <c r="C59" s="90" t="s">
        <v>111</v>
      </c>
      <c r="D59" s="90"/>
      <c r="E59" s="90" t="s">
        <v>119</v>
      </c>
      <c r="F59" s="92">
        <v>2</v>
      </c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142">
        <f t="shared" si="10"/>
        <v>2</v>
      </c>
      <c r="AA59" s="120">
        <f t="shared" si="9"/>
        <v>408</v>
      </c>
    </row>
    <row r="60" spans="1:27" x14ac:dyDescent="0.2">
      <c r="A60" s="94"/>
      <c r="B60" s="90"/>
      <c r="C60" s="90" t="s">
        <v>112</v>
      </c>
      <c r="D60" s="90"/>
      <c r="E60" s="90" t="s">
        <v>120</v>
      </c>
      <c r="F60" s="92">
        <v>2</v>
      </c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142">
        <f t="shared" si="10"/>
        <v>2</v>
      </c>
      <c r="AA60" s="120">
        <f t="shared" si="9"/>
        <v>408</v>
      </c>
    </row>
    <row r="61" spans="1:27" x14ac:dyDescent="0.2">
      <c r="A61" s="94"/>
      <c r="B61" s="90"/>
      <c r="C61" s="90" t="s">
        <v>113</v>
      </c>
      <c r="D61" s="90"/>
      <c r="E61" s="90" t="s">
        <v>121</v>
      </c>
      <c r="F61" s="92">
        <v>2</v>
      </c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142">
        <f t="shared" si="10"/>
        <v>2</v>
      </c>
      <c r="AA61" s="120">
        <f t="shared" si="9"/>
        <v>408</v>
      </c>
    </row>
    <row r="62" spans="1:27" x14ac:dyDescent="0.2">
      <c r="A62" s="84" t="s">
        <v>147</v>
      </c>
      <c r="B62" s="85" t="s">
        <v>94</v>
      </c>
      <c r="C62" s="86"/>
      <c r="D62" s="86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8">
        <f>SUM(Z63:Z65)</f>
        <v>0</v>
      </c>
      <c r="AA62" s="119">
        <f>SUM(AA63:AA65)</f>
        <v>0</v>
      </c>
    </row>
    <row r="63" spans="1:27" x14ac:dyDescent="0.2">
      <c r="A63" s="89"/>
      <c r="B63" s="90">
        <v>7.1</v>
      </c>
      <c r="C63" s="90" t="s">
        <v>71</v>
      </c>
      <c r="D63" s="90"/>
      <c r="E63" s="90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>
        <f t="shared" si="8"/>
        <v>0</v>
      </c>
      <c r="AA63" s="120">
        <f t="shared" ref="AA63:AA65" si="11">ROUND(SUMPRODUCT($F$7:$Y$7,F63:Y63),0)</f>
        <v>0</v>
      </c>
    </row>
    <row r="64" spans="1:27" x14ac:dyDescent="0.2">
      <c r="A64" s="94"/>
      <c r="B64" s="90">
        <v>7.2</v>
      </c>
      <c r="C64" s="90" t="s">
        <v>72</v>
      </c>
      <c r="D64" s="90"/>
      <c r="E64" s="90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>
        <f t="shared" si="8"/>
        <v>0</v>
      </c>
      <c r="AA64" s="120">
        <f t="shared" si="11"/>
        <v>0</v>
      </c>
    </row>
    <row r="65" spans="1:28" x14ac:dyDescent="0.2">
      <c r="A65" s="94"/>
      <c r="B65" s="90">
        <v>7.3</v>
      </c>
      <c r="C65" s="90" t="s">
        <v>73</v>
      </c>
      <c r="D65" s="90"/>
      <c r="E65" s="90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>
        <f t="shared" si="8"/>
        <v>0</v>
      </c>
      <c r="AA65" s="120">
        <f t="shared" si="11"/>
        <v>0</v>
      </c>
    </row>
    <row r="66" spans="1:28" x14ac:dyDescent="0.2">
      <c r="A66" s="84" t="s">
        <v>148</v>
      </c>
      <c r="B66" s="85" t="s">
        <v>95</v>
      </c>
      <c r="C66" s="86"/>
      <c r="D66" s="86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8">
        <f>SUM(Z67:Z72)</f>
        <v>0</v>
      </c>
      <c r="AA66" s="119">
        <f>SUM(AA67:AA72)</f>
        <v>0</v>
      </c>
    </row>
    <row r="67" spans="1:28" x14ac:dyDescent="0.2">
      <c r="A67" s="89"/>
      <c r="B67" s="90">
        <v>8.1</v>
      </c>
      <c r="C67" s="90" t="s">
        <v>74</v>
      </c>
      <c r="D67" s="90"/>
      <c r="E67" s="90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>
        <f t="shared" si="8"/>
        <v>0</v>
      </c>
      <c r="AA67" s="120">
        <f t="shared" ref="AA67:AA72" si="12">ROUND(SUMPRODUCT($F$7:$Y$7,F67:Y67),0)</f>
        <v>0</v>
      </c>
    </row>
    <row r="68" spans="1:28" x14ac:dyDescent="0.2">
      <c r="A68" s="94"/>
      <c r="B68" s="90">
        <v>8.1999999999999993</v>
      </c>
      <c r="C68" s="90" t="s">
        <v>75</v>
      </c>
      <c r="D68" s="90"/>
      <c r="E68" s="90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120">
        <f t="shared" si="12"/>
        <v>0</v>
      </c>
    </row>
    <row r="69" spans="1:28" x14ac:dyDescent="0.2">
      <c r="A69" s="94"/>
      <c r="B69" s="90"/>
      <c r="C69" s="95" t="s">
        <v>135</v>
      </c>
      <c r="D69" s="90"/>
      <c r="E69" s="90" t="s">
        <v>76</v>
      </c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>
        <f t="shared" ref="Z69:Z72" si="13">SUM(F69:Y69)</f>
        <v>0</v>
      </c>
      <c r="AA69" s="120">
        <f t="shared" si="12"/>
        <v>0</v>
      </c>
    </row>
    <row r="70" spans="1:28" x14ac:dyDescent="0.2">
      <c r="A70" s="94"/>
      <c r="B70" s="90"/>
      <c r="C70" s="95" t="s">
        <v>136</v>
      </c>
      <c r="D70" s="90"/>
      <c r="E70" s="90" t="s">
        <v>77</v>
      </c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>
        <f t="shared" si="13"/>
        <v>0</v>
      </c>
      <c r="AA70" s="120">
        <f t="shared" si="12"/>
        <v>0</v>
      </c>
    </row>
    <row r="71" spans="1:28" x14ac:dyDescent="0.2">
      <c r="A71" s="94"/>
      <c r="B71" s="90"/>
      <c r="C71" s="95" t="s">
        <v>137</v>
      </c>
      <c r="D71" s="90"/>
      <c r="E71" s="90" t="s">
        <v>78</v>
      </c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>
        <f t="shared" si="13"/>
        <v>0</v>
      </c>
      <c r="AA71" s="120">
        <f t="shared" si="12"/>
        <v>0</v>
      </c>
    </row>
    <row r="72" spans="1:28" x14ac:dyDescent="0.2">
      <c r="A72" s="94"/>
      <c r="B72" s="90"/>
      <c r="C72" s="95" t="s">
        <v>138</v>
      </c>
      <c r="D72" s="90"/>
      <c r="E72" s="90" t="s">
        <v>79</v>
      </c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>
        <f t="shared" si="13"/>
        <v>0</v>
      </c>
      <c r="AA72" s="120">
        <f t="shared" si="12"/>
        <v>0</v>
      </c>
    </row>
    <row r="73" spans="1:28" s="141" customFormat="1" x14ac:dyDescent="0.2">
      <c r="A73" s="152"/>
      <c r="B73" s="95">
        <v>8.3000000000000007</v>
      </c>
      <c r="C73" s="95" t="s">
        <v>276</v>
      </c>
      <c r="D73" s="95"/>
      <c r="E73" s="95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>
        <f t="shared" ref="Z73:Z76" si="14">SUM(F73:Y73)</f>
        <v>0</v>
      </c>
      <c r="AA73" s="120">
        <f t="shared" ref="AA73:AA76" si="15">ROUND(SUMPRODUCT($F$7:$Y$7,F73:Y73),0)</f>
        <v>0</v>
      </c>
      <c r="AB73" s="113"/>
    </row>
    <row r="74" spans="1:28" s="141" customFormat="1" x14ac:dyDescent="0.2">
      <c r="A74" s="152"/>
      <c r="B74" s="95"/>
      <c r="C74" s="95" t="s">
        <v>277</v>
      </c>
      <c r="D74" s="95"/>
      <c r="E74" s="95" t="s">
        <v>278</v>
      </c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>
        <f t="shared" si="14"/>
        <v>0</v>
      </c>
      <c r="AA74" s="120">
        <f t="shared" si="15"/>
        <v>0</v>
      </c>
      <c r="AB74" s="113"/>
    </row>
    <row r="75" spans="1:28" s="141" customFormat="1" x14ac:dyDescent="0.2">
      <c r="A75" s="152"/>
      <c r="B75" s="95"/>
      <c r="C75" s="95" t="s">
        <v>279</v>
      </c>
      <c r="D75" s="95"/>
      <c r="E75" s="95" t="s">
        <v>280</v>
      </c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>
        <f t="shared" si="14"/>
        <v>0</v>
      </c>
      <c r="AA75" s="120">
        <f t="shared" si="15"/>
        <v>0</v>
      </c>
      <c r="AB75" s="113"/>
    </row>
    <row r="76" spans="1:28" s="141" customFormat="1" x14ac:dyDescent="0.2">
      <c r="A76" s="152"/>
      <c r="B76" s="95"/>
      <c r="C76" s="95" t="s">
        <v>281</v>
      </c>
      <c r="D76" s="95"/>
      <c r="E76" s="95" t="s">
        <v>282</v>
      </c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>
        <f t="shared" si="14"/>
        <v>0</v>
      </c>
      <c r="AA76" s="120">
        <f t="shared" si="15"/>
        <v>0</v>
      </c>
      <c r="AB76" s="113"/>
    </row>
    <row r="77" spans="1:28" x14ac:dyDescent="0.2">
      <c r="A77" s="84"/>
      <c r="B77" s="85"/>
      <c r="C77" s="86"/>
      <c r="D77" s="86"/>
      <c r="E77" s="86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8"/>
      <c r="AA77" s="119"/>
    </row>
    <row r="78" spans="1:28" x14ac:dyDescent="0.2">
      <c r="A78" s="89"/>
      <c r="B78" s="90"/>
      <c r="C78" s="90"/>
      <c r="D78" s="90"/>
      <c r="E78" s="90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120"/>
    </row>
    <row r="79" spans="1:28" ht="16.5" thickBot="1" x14ac:dyDescent="0.3">
      <c r="A79" s="97"/>
      <c r="B79" s="98"/>
      <c r="C79" s="98"/>
      <c r="D79" s="98"/>
      <c r="E79" s="99" t="s">
        <v>30</v>
      </c>
      <c r="F79" s="100">
        <f t="shared" ref="F79:Y79" si="16">SUM(F10:F78)</f>
        <v>122</v>
      </c>
      <c r="G79" s="100">
        <f t="shared" si="16"/>
        <v>4</v>
      </c>
      <c r="H79" s="100">
        <f t="shared" si="16"/>
        <v>34</v>
      </c>
      <c r="I79" s="100">
        <f t="shared" si="16"/>
        <v>54</v>
      </c>
      <c r="J79" s="100">
        <f t="shared" si="16"/>
        <v>0</v>
      </c>
      <c r="K79" s="100">
        <f t="shared" si="16"/>
        <v>12</v>
      </c>
      <c r="L79" s="100">
        <f t="shared" si="16"/>
        <v>0</v>
      </c>
      <c r="M79" s="100">
        <f t="shared" si="16"/>
        <v>16</v>
      </c>
      <c r="N79" s="100">
        <f t="shared" si="16"/>
        <v>0</v>
      </c>
      <c r="O79" s="100">
        <f t="shared" si="16"/>
        <v>0</v>
      </c>
      <c r="P79" s="100">
        <f t="shared" si="16"/>
        <v>0</v>
      </c>
      <c r="Q79" s="100">
        <f t="shared" si="16"/>
        <v>0</v>
      </c>
      <c r="R79" s="100">
        <f t="shared" si="16"/>
        <v>0</v>
      </c>
      <c r="S79" s="100">
        <f t="shared" si="16"/>
        <v>0</v>
      </c>
      <c r="T79" s="100">
        <f t="shared" si="16"/>
        <v>0</v>
      </c>
      <c r="U79" s="100">
        <f t="shared" si="16"/>
        <v>0</v>
      </c>
      <c r="V79" s="100">
        <f t="shared" si="16"/>
        <v>0</v>
      </c>
      <c r="W79" s="100">
        <f t="shared" si="16"/>
        <v>0</v>
      </c>
      <c r="X79" s="100">
        <f t="shared" si="16"/>
        <v>0</v>
      </c>
      <c r="Y79" s="100">
        <f t="shared" si="16"/>
        <v>0</v>
      </c>
      <c r="Z79" s="100">
        <f>+Z10+Z24+Z35+Z41+Z46+Z51+Z62+Z66+Z77</f>
        <v>242</v>
      </c>
      <c r="AA79" s="121">
        <f>SUM(AA77,AA66,AA62,AA51,AA46,AA41,AA35,AA24,AA10)</f>
        <v>38418</v>
      </c>
    </row>
  </sheetData>
  <mergeCells count="1">
    <mergeCell ref="A5:O5"/>
  </mergeCells>
  <pageMargins left="0.7" right="0.7" top="0.5" bottom="0.5" header="0.05" footer="0.05"/>
  <pageSetup paperSize="3" scale="66" orientation="landscape" r:id="rId1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19</vt:i4>
      </vt:variant>
    </vt:vector>
  </HeadingPairs>
  <TitlesOfParts>
    <vt:vector size="40" baseType="lpstr">
      <vt:lpstr>RECAP Hrs</vt:lpstr>
      <vt:lpstr>RECAP Fee</vt:lpstr>
      <vt:lpstr>EST HRS (Prime-)</vt:lpstr>
      <vt:lpstr>EST COST (Prime-)</vt:lpstr>
      <vt:lpstr>EST HRS (Sub-1)</vt:lpstr>
      <vt:lpstr>EST COST (Sub-1)</vt:lpstr>
      <vt:lpstr>EST HRS (Sub-2)</vt:lpstr>
      <vt:lpstr>EST COST (Sub-2)</vt:lpstr>
      <vt:lpstr>EST HRS (Sub-3)</vt:lpstr>
      <vt:lpstr>EST COST (Sub 3)</vt:lpstr>
      <vt:lpstr>EST HRS (Sub-4)</vt:lpstr>
      <vt:lpstr>EST COST (Sub-4)</vt:lpstr>
      <vt:lpstr>EST HRS (Sub-5)</vt:lpstr>
      <vt:lpstr>EST COST (Sub-5)</vt:lpstr>
      <vt:lpstr>EST HRS (Sub-6)</vt:lpstr>
      <vt:lpstr>EST COST (Sub-6)</vt:lpstr>
      <vt:lpstr>EST HRS (Sub-7)</vt:lpstr>
      <vt:lpstr>EST COST (Sub-7)</vt:lpstr>
      <vt:lpstr>Sheet1</vt:lpstr>
      <vt:lpstr>EST HRS (Sub-Traffic Data)</vt:lpstr>
      <vt:lpstr>EST COST (Traffic Data)</vt:lpstr>
      <vt:lpstr>'EST COST (Prime-)'!Print_Area</vt:lpstr>
      <vt:lpstr>'EST COST (Sub 3)'!Print_Area</vt:lpstr>
      <vt:lpstr>'EST COST (Sub-1)'!Print_Area</vt:lpstr>
      <vt:lpstr>'EST COST (Sub-2)'!Print_Area</vt:lpstr>
      <vt:lpstr>'EST COST (Sub-4)'!Print_Area</vt:lpstr>
      <vt:lpstr>'EST COST (Sub-6)'!Print_Area</vt:lpstr>
      <vt:lpstr>'EST COST (Sub-7)'!Print_Area</vt:lpstr>
      <vt:lpstr>'EST COST (Traffic Data)'!Print_Area</vt:lpstr>
      <vt:lpstr>'EST HRS (Prime-)'!Print_Area</vt:lpstr>
      <vt:lpstr>'EST HRS (Sub-1)'!Print_Area</vt:lpstr>
      <vt:lpstr>'EST HRS (Sub-2)'!Print_Area</vt:lpstr>
      <vt:lpstr>'EST HRS (Sub-3)'!Print_Area</vt:lpstr>
      <vt:lpstr>'EST HRS (Sub-4)'!Print_Area</vt:lpstr>
      <vt:lpstr>'EST HRS (Sub-5)'!Print_Area</vt:lpstr>
      <vt:lpstr>'EST HRS (Sub-6)'!Print_Area</vt:lpstr>
      <vt:lpstr>'EST HRS (Sub-7)'!Print_Area</vt:lpstr>
      <vt:lpstr>'EST HRS (Sub-Traffic Data)'!Print_Area</vt:lpstr>
      <vt:lpstr>'RECAP Fee'!Print_Area</vt:lpstr>
      <vt:lpstr>'RECAP Hrs'!Print_Area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Blau</dc:creator>
  <cp:lastModifiedBy>Blau, Meg</cp:lastModifiedBy>
  <cp:lastPrinted>2017-01-30T17:05:59Z</cp:lastPrinted>
  <dcterms:created xsi:type="dcterms:W3CDTF">2013-01-08T15:33:24Z</dcterms:created>
  <dcterms:modified xsi:type="dcterms:W3CDTF">2017-01-30T19:05:44Z</dcterms:modified>
</cp:coreProperties>
</file>